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05"/>
  <workbookPr/>
  <mc:AlternateContent xmlns:mc="http://schemas.openxmlformats.org/markup-compatibility/2006">
    <mc:Choice Requires="x15">
      <x15ac:absPath xmlns:x15ac="http://schemas.microsoft.com/office/spreadsheetml/2010/11/ac" url="E:\Resplado Dic 2025\Documentación\Carga documentos\Adminstrativa\1. Gestión financiera\"/>
    </mc:Choice>
  </mc:AlternateContent>
  <xr:revisionPtr revIDLastSave="2" documentId="13_ncr:1_{198A7034-850D-40AF-A6B8-95DAEF2A9AA9}" xr6:coauthVersionLast="47" xr6:coauthVersionMax="47" xr10:uidLastSave="{B9A02401-E254-4B90-ACBD-D9D06ABC43CA}"/>
  <bookViews>
    <workbookView xWindow="0" yWindow="0" windowWidth="15945" windowHeight="7980" firstSheet="7" activeTab="7" xr2:uid="{00000000-000D-0000-FFFF-FFFF00000000}"/>
  </bookViews>
  <sheets>
    <sheet name="Decanatura" sheetId="6" state="hidden" r:id="rId1"/>
    <sheet name="Investigación" sheetId="2" state="hidden" r:id="rId2"/>
    <sheet name="Laboratorio" sheetId="10" state="hidden" r:id="rId3"/>
    <sheet name="Posgrados" sheetId="3" state="hidden" r:id="rId4"/>
    <sheet name="Educación continua" sheetId="8" state="hidden" r:id="rId5"/>
    <sheet name="TDR" sheetId="4" state="hidden" r:id="rId6"/>
    <sheet name="Extensión" sheetId="1" state="hidden" r:id="rId7"/>
    <sheet name="Consolidado" sheetId="7" r:id="rId8"/>
    <sheet name="justificación" sheetId="11" state="hidden" r:id="rId9"/>
    <sheet name="Conciliacion tranferencias" sheetId="9" state="hidden" r:id="rId10"/>
  </sheets>
  <definedNames>
    <definedName name="_xlnm._FilterDatabase" localSheetId="7" hidden="1">Consolidado!$A$3:$F$3</definedName>
    <definedName name="_xlnm._FilterDatabase" localSheetId="0" hidden="1">Decanatura!$A$51:$D$56</definedName>
    <definedName name="_xlnm._FilterDatabase" localSheetId="1" hidden="1">Investigación!$B$47:$E$76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7" l="1"/>
  <c r="F36" i="7" s="1"/>
  <c r="E37" i="7"/>
  <c r="F37" i="7" s="1"/>
  <c r="D39" i="7" l="1"/>
  <c r="C39" i="7"/>
  <c r="C7" i="11"/>
  <c r="B7" i="11"/>
  <c r="D6" i="11"/>
  <c r="D5" i="11"/>
  <c r="E5" i="11" s="1"/>
  <c r="D4" i="11"/>
  <c r="E4" i="11" s="1"/>
  <c r="D3" i="11"/>
  <c r="D7" i="11" l="1"/>
  <c r="E7" i="11" s="1"/>
  <c r="B10" i="11"/>
  <c r="B17" i="11" s="1"/>
  <c r="B13" i="11"/>
  <c r="B20" i="11" s="1"/>
  <c r="C13" i="11" l="1"/>
  <c r="C20" i="11" s="1"/>
  <c r="D13" i="11" l="1"/>
  <c r="E13" i="11" s="1"/>
  <c r="E23" i="7"/>
  <c r="F23" i="7" s="1"/>
  <c r="E22" i="7"/>
  <c r="F22" i="7" s="1"/>
  <c r="E21" i="7"/>
  <c r="F21" i="7" s="1"/>
  <c r="E20" i="7"/>
  <c r="F20" i="7" s="1"/>
  <c r="E18" i="7"/>
  <c r="F18" i="7" s="1"/>
  <c r="E17" i="7"/>
  <c r="F17" i="7" s="1"/>
  <c r="E16" i="7"/>
  <c r="F16" i="7" s="1"/>
  <c r="E14" i="7"/>
  <c r="F14" i="7" s="1"/>
  <c r="E15" i="7"/>
  <c r="F15" i="7" s="1"/>
  <c r="E31" i="7"/>
  <c r="F31" i="7" s="1"/>
  <c r="E19" i="7"/>
  <c r="F19" i="7" s="1"/>
  <c r="D24" i="7"/>
  <c r="C24" i="7" l="1"/>
  <c r="C27" i="7"/>
  <c r="C28" i="7" l="1"/>
  <c r="B11" i="11"/>
  <c r="B18" i="11" s="1"/>
  <c r="C33" i="7"/>
  <c r="B12" i="11" s="1"/>
  <c r="B14" i="11" l="1"/>
  <c r="B19" i="11"/>
  <c r="E4" i="7"/>
  <c r="F4" i="7" s="1"/>
  <c r="E32" i="7"/>
  <c r="F32" i="7" s="1"/>
  <c r="E38" i="7"/>
  <c r="E26" i="7"/>
  <c r="F26" i="7" s="1"/>
  <c r="E39" i="7" l="1"/>
  <c r="F39" i="7" s="1"/>
  <c r="F38" i="7"/>
  <c r="D33" i="7"/>
  <c r="C12" i="11" s="1"/>
  <c r="C8" i="9"/>
  <c r="I23" i="9"/>
  <c r="I29" i="9"/>
  <c r="H29" i="9"/>
  <c r="H15" i="9"/>
  <c r="H31" i="9" s="1"/>
  <c r="I15" i="9"/>
  <c r="I31" i="9" s="1"/>
  <c r="AE27" i="1"/>
  <c r="AH27" i="1"/>
  <c r="AE24" i="1"/>
  <c r="V24" i="1"/>
  <c r="E21" i="1"/>
  <c r="F38" i="1"/>
  <c r="F39" i="1" s="1"/>
  <c r="G38" i="1"/>
  <c r="G39" i="1" s="1"/>
  <c r="H38" i="1"/>
  <c r="H39" i="1" s="1"/>
  <c r="I38" i="1"/>
  <c r="I39" i="1" s="1"/>
  <c r="J38" i="1"/>
  <c r="J39" i="1" s="1"/>
  <c r="K38" i="1"/>
  <c r="K39" i="1" s="1"/>
  <c r="L38" i="1"/>
  <c r="L39" i="1" s="1"/>
  <c r="M38" i="1"/>
  <c r="M39" i="1" s="1"/>
  <c r="N38" i="1"/>
  <c r="O38" i="1"/>
  <c r="P38" i="1"/>
  <c r="P39" i="1" s="1"/>
  <c r="Q38" i="1"/>
  <c r="Q39" i="1" s="1"/>
  <c r="R38" i="1"/>
  <c r="S38" i="1"/>
  <c r="T38" i="1"/>
  <c r="V38" i="1"/>
  <c r="X38" i="1"/>
  <c r="X39" i="1" s="1"/>
  <c r="Y38" i="1"/>
  <c r="Z38" i="1"/>
  <c r="Z39" i="1" s="1"/>
  <c r="AA38" i="1"/>
  <c r="AB38" i="1"/>
  <c r="AB39" i="1" s="1"/>
  <c r="AC38" i="1"/>
  <c r="AC39" i="1" s="1"/>
  <c r="AD38" i="1"/>
  <c r="AE38" i="1"/>
  <c r="AE39" i="1" s="1"/>
  <c r="AF38" i="1"/>
  <c r="AF39" i="1" s="1"/>
  <c r="AG22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D20" i="1"/>
  <c r="D19" i="1"/>
  <c r="D18" i="1"/>
  <c r="D17" i="1"/>
  <c r="D16" i="1"/>
  <c r="D15" i="1"/>
  <c r="D13" i="1"/>
  <c r="AH38" i="1"/>
  <c r="W11" i="1"/>
  <c r="AG11" i="1" s="1"/>
  <c r="W12" i="1"/>
  <c r="AG12" i="1" s="1"/>
  <c r="W13" i="1"/>
  <c r="W14" i="1"/>
  <c r="W15" i="1"/>
  <c r="W16" i="1"/>
  <c r="W17" i="1"/>
  <c r="W18" i="1"/>
  <c r="W19" i="1"/>
  <c r="W20" i="1"/>
  <c r="W21" i="1"/>
  <c r="AG21" i="1" s="1"/>
  <c r="W23" i="1"/>
  <c r="W24" i="1"/>
  <c r="W10" i="1"/>
  <c r="W38" i="1" s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11" i="1"/>
  <c r="AI12" i="1"/>
  <c r="D14" i="1"/>
  <c r="AG14" i="1" s="1"/>
  <c r="D23" i="1"/>
  <c r="D24" i="1"/>
  <c r="D10" i="1"/>
  <c r="E16" i="1"/>
  <c r="E17" i="1"/>
  <c r="E18" i="1"/>
  <c r="E19" i="1"/>
  <c r="E20" i="1"/>
  <c r="AI21" i="1"/>
  <c r="AI22" i="1"/>
  <c r="E23" i="1"/>
  <c r="E24" i="1"/>
  <c r="E15" i="1"/>
  <c r="E38" i="1" s="1"/>
  <c r="E39" i="1" s="1"/>
  <c r="U20" i="1"/>
  <c r="U16" i="1"/>
  <c r="U15" i="1"/>
  <c r="U38" i="1" s="1"/>
  <c r="U39" i="1" s="1"/>
  <c r="B8" i="9"/>
  <c r="B15" i="9" s="1"/>
  <c r="B23" i="9"/>
  <c r="B29" i="9" s="1"/>
  <c r="C9" i="9"/>
  <c r="C15" i="9" s="1"/>
  <c r="C29" i="9"/>
  <c r="V9" i="2"/>
  <c r="E33" i="7"/>
  <c r="F33" i="7" s="1"/>
  <c r="C22" i="10"/>
  <c r="E25" i="7"/>
  <c r="F25" i="7" s="1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9" i="8"/>
  <c r="F24" i="3"/>
  <c r="C9" i="3"/>
  <c r="P9" i="10"/>
  <c r="M29" i="2"/>
  <c r="W21" i="10"/>
  <c r="Y21" i="10" s="1"/>
  <c r="W20" i="10"/>
  <c r="Y20" i="10" s="1"/>
  <c r="W19" i="10"/>
  <c r="Y19" i="10" s="1"/>
  <c r="W18" i="10"/>
  <c r="Y18" i="10" s="1"/>
  <c r="W17" i="10"/>
  <c r="Y17" i="10" s="1"/>
  <c r="W16" i="10"/>
  <c r="Y16" i="10" s="1"/>
  <c r="W15" i="10"/>
  <c r="Y15" i="10" s="1"/>
  <c r="W14" i="10"/>
  <c r="Y14" i="10" s="1"/>
  <c r="W13" i="10"/>
  <c r="Y13" i="10" s="1"/>
  <c r="W12" i="10"/>
  <c r="Y12" i="10" s="1"/>
  <c r="W11" i="10"/>
  <c r="Y11" i="10" s="1"/>
  <c r="W10" i="10"/>
  <c r="Y10" i="10" s="1"/>
  <c r="W9" i="10"/>
  <c r="B48" i="6"/>
  <c r="B57" i="6"/>
  <c r="T10" i="6"/>
  <c r="T13" i="6"/>
  <c r="Q9" i="6"/>
  <c r="T9" i="6" s="1"/>
  <c r="E10" i="7"/>
  <c r="F10" i="7" s="1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D23" i="4"/>
  <c r="T22" i="4"/>
  <c r="V22" i="4" s="1"/>
  <c r="T21" i="4"/>
  <c r="V21" i="4" s="1"/>
  <c r="T20" i="4"/>
  <c r="V20" i="4" s="1"/>
  <c r="T19" i="4"/>
  <c r="V19" i="4" s="1"/>
  <c r="T18" i="4"/>
  <c r="V18" i="4" s="1"/>
  <c r="T17" i="4"/>
  <c r="V17" i="4" s="1"/>
  <c r="T16" i="4"/>
  <c r="V16" i="4" s="1"/>
  <c r="T15" i="4"/>
  <c r="V15" i="4" s="1"/>
  <c r="T14" i="4"/>
  <c r="V14" i="4" s="1"/>
  <c r="T13" i="4"/>
  <c r="V13" i="4" s="1"/>
  <c r="T12" i="4"/>
  <c r="V12" i="4" s="1"/>
  <c r="T11" i="4"/>
  <c r="V11" i="4" s="1"/>
  <c r="T10" i="4"/>
  <c r="V10" i="4" s="1"/>
  <c r="T9" i="4"/>
  <c r="T11" i="6"/>
  <c r="T12" i="6"/>
  <c r="T14" i="6"/>
  <c r="T15" i="6"/>
  <c r="T16" i="6"/>
  <c r="T17" i="6"/>
  <c r="T18" i="6"/>
  <c r="T19" i="6"/>
  <c r="T20" i="6"/>
  <c r="T21" i="6"/>
  <c r="T22" i="6"/>
  <c r="U9" i="6"/>
  <c r="G4" i="6"/>
  <c r="G5" i="6" s="1"/>
  <c r="C38" i="1"/>
  <c r="D23" i="6"/>
  <c r="U22" i="6"/>
  <c r="U21" i="6"/>
  <c r="U20" i="6"/>
  <c r="U19" i="6"/>
  <c r="U18" i="6"/>
  <c r="U17" i="6"/>
  <c r="U16" i="6"/>
  <c r="U15" i="6"/>
  <c r="U14" i="6"/>
  <c r="U13" i="6"/>
  <c r="U12" i="6"/>
  <c r="U11" i="6"/>
  <c r="U10" i="6"/>
  <c r="C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C23" i="3"/>
  <c r="C11" i="7" s="1"/>
  <c r="C41" i="7" s="1"/>
  <c r="Q22" i="3"/>
  <c r="S22" i="3" s="1"/>
  <c r="Q21" i="3"/>
  <c r="S21" i="3" s="1"/>
  <c r="Q20" i="3"/>
  <c r="S20" i="3" s="1"/>
  <c r="Q19" i="3"/>
  <c r="S19" i="3" s="1"/>
  <c r="Q18" i="3"/>
  <c r="S18" i="3" s="1"/>
  <c r="Q17" i="3"/>
  <c r="S17" i="3" s="1"/>
  <c r="Q16" i="3"/>
  <c r="S16" i="3" s="1"/>
  <c r="Q15" i="3"/>
  <c r="S15" i="3" s="1"/>
  <c r="Q14" i="3"/>
  <c r="S14" i="3" s="1"/>
  <c r="Q13" i="3"/>
  <c r="S13" i="3" s="1"/>
  <c r="Q12" i="3"/>
  <c r="S12" i="3" s="1"/>
  <c r="Q11" i="3"/>
  <c r="S11" i="3" s="1"/>
  <c r="Q10" i="3"/>
  <c r="S10" i="3" s="1"/>
  <c r="Q9" i="3"/>
  <c r="C42" i="2"/>
  <c r="V41" i="2"/>
  <c r="X41" i="2" s="1"/>
  <c r="V40" i="2"/>
  <c r="X40" i="2" s="1"/>
  <c r="V39" i="2"/>
  <c r="X39" i="2" s="1"/>
  <c r="V38" i="2"/>
  <c r="X38" i="2" s="1"/>
  <c r="V37" i="2"/>
  <c r="X37" i="2" s="1"/>
  <c r="V36" i="2"/>
  <c r="X36" i="2" s="1"/>
  <c r="V35" i="2"/>
  <c r="X35" i="2" s="1"/>
  <c r="V34" i="2"/>
  <c r="X34" i="2" s="1"/>
  <c r="V33" i="2"/>
  <c r="X33" i="2" s="1"/>
  <c r="V32" i="2"/>
  <c r="X32" i="2" s="1"/>
  <c r="V31" i="2"/>
  <c r="X31" i="2" s="1"/>
  <c r="V30" i="2"/>
  <c r="X30" i="2" s="1"/>
  <c r="V29" i="2"/>
  <c r="C22" i="2"/>
  <c r="V21" i="2"/>
  <c r="X21" i="2" s="1"/>
  <c r="V20" i="2"/>
  <c r="X20" i="2" s="1"/>
  <c r="V19" i="2"/>
  <c r="X19" i="2" s="1"/>
  <c r="V18" i="2"/>
  <c r="X18" i="2" s="1"/>
  <c r="V17" i="2"/>
  <c r="X17" i="2" s="1"/>
  <c r="V16" i="2"/>
  <c r="X16" i="2" s="1"/>
  <c r="V15" i="2"/>
  <c r="X15" i="2" s="1"/>
  <c r="V14" i="2"/>
  <c r="X14" i="2" s="1"/>
  <c r="V13" i="2"/>
  <c r="X13" i="2" s="1"/>
  <c r="V12" i="2"/>
  <c r="X12" i="2" s="1"/>
  <c r="V11" i="2"/>
  <c r="X11" i="2" s="1"/>
  <c r="V10" i="2"/>
  <c r="X10" i="2" s="1"/>
  <c r="C19" i="11" l="1"/>
  <c r="D12" i="11"/>
  <c r="E12" i="11" s="1"/>
  <c r="F12" i="11" s="1"/>
  <c r="D38" i="1"/>
  <c r="D39" i="1" s="1"/>
  <c r="AG39" i="1" s="1"/>
  <c r="AG10" i="1"/>
  <c r="AG24" i="1"/>
  <c r="AI24" i="1" s="1"/>
  <c r="AG23" i="1"/>
  <c r="AG13" i="1"/>
  <c r="AI13" i="1" s="1"/>
  <c r="AG15" i="1"/>
  <c r="AG16" i="1"/>
  <c r="AG17" i="1"/>
  <c r="AG18" i="1"/>
  <c r="AI18" i="1" s="1"/>
  <c r="AG19" i="1"/>
  <c r="AG20" i="1"/>
  <c r="C31" i="9"/>
  <c r="B31" i="9"/>
  <c r="AG38" i="1"/>
  <c r="AI20" i="1"/>
  <c r="AI16" i="1"/>
  <c r="AI10" i="1"/>
  <c r="AI23" i="1"/>
  <c r="AI19" i="1"/>
  <c r="AI17" i="1"/>
  <c r="AI15" i="1"/>
  <c r="AI14" i="1"/>
  <c r="W10" i="2"/>
  <c r="X9" i="2"/>
  <c r="D27" i="7"/>
  <c r="D28" i="7" s="1"/>
  <c r="W22" i="10"/>
  <c r="Y9" i="10"/>
  <c r="V22" i="2"/>
  <c r="T23" i="6"/>
  <c r="E13" i="7"/>
  <c r="F13" i="7" s="1"/>
  <c r="T23" i="4"/>
  <c r="V9" i="4"/>
  <c r="N23" i="8"/>
  <c r="E8" i="7" s="1"/>
  <c r="F8" i="7" s="1"/>
  <c r="P9" i="8"/>
  <c r="Q23" i="3"/>
  <c r="S9" i="3"/>
  <c r="V42" i="2"/>
  <c r="X29" i="2"/>
  <c r="C11" i="11" l="1"/>
  <c r="C18" i="11" s="1"/>
  <c r="E5" i="7"/>
  <c r="F5" i="7" s="1"/>
  <c r="D11" i="7"/>
  <c r="E24" i="7"/>
  <c r="F24" i="7" s="1"/>
  <c r="AI38" i="1"/>
  <c r="E9" i="7"/>
  <c r="F9" i="7" s="1"/>
  <c r="E7" i="7"/>
  <c r="F7" i="7" s="1"/>
  <c r="E6" i="7"/>
  <c r="F6" i="7" s="1"/>
  <c r="C10" i="11" l="1"/>
  <c r="D10" i="11" s="1"/>
  <c r="E10" i="11" s="1"/>
  <c r="D41" i="7"/>
  <c r="E11" i="7"/>
  <c r="F11" i="7" s="1"/>
  <c r="E27" i="7"/>
  <c r="F27" i="7" s="1"/>
  <c r="C17" i="11" l="1"/>
  <c r="E28" i="7"/>
  <c r="E41" i="7" l="1"/>
  <c r="F41" i="7" s="1"/>
  <c r="F28" i="7"/>
  <c r="D11" i="11"/>
  <c r="C14" i="11"/>
  <c r="D14" i="11" l="1"/>
  <c r="E14" i="11" s="1"/>
  <c r="E11" i="11"/>
  <c r="F11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tc={8A810013-557E-4709-B2C2-AE98066CBD72}</author>
    <author>tc={F1386319-9A78-46CB-89D1-D9B727020CE8}</author>
    <author>tc={8F35D55C-25DC-4AAF-978C-3AB0606E3B57}</author>
    <author>ANA MILENA RODRIGUEZ RUIZ</author>
  </authors>
  <commentList>
    <comment ref="E5" authorId="0" shapeId="0" xr:uid="{8A810013-557E-4709-B2C2-AE98066CBD72}">
      <text>
        <t>[Threaded comment]
Your version of Excel allows you to read this threaded comment; however, any edits to it will get removed if the file is opened in a newer version of Excel. Learn more: https://go.microsoft.com/fwlink/?linkid=870924
Comment:
    Servicios financieros</t>
      </text>
    </comment>
    <comment ref="E6" authorId="1" shapeId="0" xr:uid="{F1386319-9A78-46CB-89D1-D9B727020CE8}">
      <text>
        <t>[Threaded comment]
Your version of Excel allows you to read this threaded comment; however, any edits to it will get removed if the file is opened in a newer version of Excel. Learn more: https://go.microsoft.com/fwlink/?linkid=870924
Comment:
    Gravamen</t>
      </text>
    </comment>
    <comment ref="E7" authorId="2" shapeId="0" xr:uid="{8F35D55C-25DC-4AAF-978C-3AB0606E3B57}">
      <text>
        <t>[Threaded comment]
Your version of Excel allows you to read this threaded comment; however, any edits to it will get removed if the file is opened in a newer version of Excel. Learn more: https://go.microsoft.com/fwlink/?linkid=870924
Comment:
    Poliza</t>
      </text>
    </comment>
    <comment ref="AF15" authorId="3" shapeId="0" xr:uid="{D8E4AD9D-5168-488D-B141-7B0FF68A08FA}">
      <text>
        <r>
          <rPr>
            <sz val="11"/>
            <color theme="1"/>
            <rFont val="Aptos Narrow"/>
            <family val="2"/>
            <scheme val="minor"/>
          </rPr>
          <t xml:space="preserve">ANA MILENA RODRIGUEZ RUIZ:
arrendamiento equipos
</t>
        </r>
      </text>
    </comment>
  </commentList>
</comments>
</file>

<file path=xl/sharedStrings.xml><?xml version="1.0" encoding="utf-8"?>
<sst xmlns="http://schemas.openxmlformats.org/spreadsheetml/2006/main" count="539" uniqueCount="269">
  <si>
    <t>Lineamiento pospre ingresos</t>
  </si>
  <si>
    <t>Servicios para la comunidad</t>
  </si>
  <si>
    <t>Posible programa nuevo</t>
  </si>
  <si>
    <t>Programa que continua</t>
  </si>
  <si>
    <t>Mile y Luisa</t>
  </si>
  <si>
    <t>Programa que finalizan pero su proyección de ingresos son en 2025</t>
  </si>
  <si>
    <t>2510106</t>
  </si>
  <si>
    <t>Pospre</t>
  </si>
  <si>
    <t>Ingresos</t>
  </si>
  <si>
    <t>Egresos</t>
  </si>
  <si>
    <t>Diferencia</t>
  </si>
  <si>
    <t>Nombre Proyecto</t>
  </si>
  <si>
    <t>Clasificación</t>
  </si>
  <si>
    <t>Valor Ptto</t>
  </si>
  <si>
    <t>Telefonía</t>
  </si>
  <si>
    <t>Gastos bancarios y polizas</t>
  </si>
  <si>
    <t>banda ancha</t>
  </si>
  <si>
    <t>Monitores</t>
  </si>
  <si>
    <t>Apoyos o practicas economicos</t>
  </si>
  <si>
    <t>servicios entre dependencias</t>
  </si>
  <si>
    <t>tiquetes</t>
  </si>
  <si>
    <t>viáticos</t>
  </si>
  <si>
    <t>Fondo fijo</t>
  </si>
  <si>
    <t>Materiales y suministros</t>
  </si>
  <si>
    <t>Prestación de servicios</t>
  </si>
  <si>
    <t>cátedra y actividades especiales</t>
  </si>
  <si>
    <t>Alimentación</t>
  </si>
  <si>
    <t>Aportes entre programas</t>
  </si>
  <si>
    <t>Equipos y muebles</t>
  </si>
  <si>
    <t>Buppe</t>
  </si>
  <si>
    <t>Internacionales</t>
  </si>
  <si>
    <t>Servicios entre dependiencia - practicas  y otros</t>
  </si>
  <si>
    <t>Servicios laboratorio</t>
  </si>
  <si>
    <t>Aporte Funcionamiento Facultad</t>
  </si>
  <si>
    <t>Dotación edificio???</t>
  </si>
  <si>
    <t>Excedentes en el gasto</t>
  </si>
  <si>
    <t>EGRESO</t>
  </si>
  <si>
    <t>otros bienes transportes (combustible)</t>
  </si>
  <si>
    <t>POSPRE</t>
  </si>
  <si>
    <t>IMPORTE</t>
  </si>
  <si>
    <t>TEXTO</t>
  </si>
  <si>
    <t>Alojamiento, correspondencia -Peajes</t>
  </si>
  <si>
    <t>PROYECTO PRESUPUESTO 2025</t>
  </si>
  <si>
    <t>Servicios prestados a las empresas</t>
  </si>
  <si>
    <t>Posible proyecto nuevo</t>
  </si>
  <si>
    <t>Cata Zapata</t>
  </si>
  <si>
    <t>Proyectos que continua</t>
  </si>
  <si>
    <t>Proyectos que finalizan con proyección de ingresos en 2025</t>
  </si>
  <si>
    <t>Marycel</t>
  </si>
  <si>
    <t>2120202010</t>
  </si>
  <si>
    <t>2130802</t>
  </si>
  <si>
    <t>2150103</t>
  </si>
  <si>
    <t>2150104</t>
  </si>
  <si>
    <t>2150208</t>
  </si>
  <si>
    <t>2510211</t>
  </si>
  <si>
    <t>Act especiales</t>
  </si>
  <si>
    <t>Cátedra</t>
  </si>
  <si>
    <t>Viaticos</t>
  </si>
  <si>
    <t>apoyo econ</t>
  </si>
  <si>
    <t>alimentacion</t>
  </si>
  <si>
    <t>transporte y aloj</t>
  </si>
  <si>
    <t>papeleria y aseo</t>
  </si>
  <si>
    <t>Productos Metálicos-Repuestos para equipos de laboratorio</t>
  </si>
  <si>
    <t>Gravamen y servicios financieros</t>
  </si>
  <si>
    <t>polizas</t>
  </si>
  <si>
    <t>servicios entre dep</t>
  </si>
  <si>
    <t>Servicios tecnicos impresos, publica</t>
  </si>
  <si>
    <t>FUA Y DIA</t>
  </si>
  <si>
    <t>honorarios</t>
  </si>
  <si>
    <t>jovenes</t>
  </si>
  <si>
    <t>gastos de servicio</t>
  </si>
  <si>
    <t>aportes entre pr</t>
  </si>
  <si>
    <t>deducc</t>
  </si>
  <si>
    <t>INV 739-23 - FINAN EXTERNA - WOMEN FOR WOMEN'S HEALTH. CC 21030005 Y ELEMENTO PEP: CV70200211</t>
  </si>
  <si>
    <t>INV 743-24 -FINAN EXTERNA - MINISTERIO DE SALUD Y PROT. - ENCUESTA NACIONAL DE DEMOGRAFÍA CV70200213</t>
  </si>
  <si>
    <t xml:space="preserve">INV 738-23-Bienestar Universitario-Sistema de vigilancia Violencias Basadas en Género - CV70200212	</t>
  </si>
  <si>
    <t>OTROS</t>
  </si>
  <si>
    <t>ADMINISTRACION Y EXCEDENTES 2024</t>
  </si>
  <si>
    <t>Superavit</t>
  </si>
  <si>
    <t>2120202007</t>
  </si>
  <si>
    <t>2180114</t>
  </si>
  <si>
    <t>2110201001013</t>
  </si>
  <si>
    <t>213030302</t>
  </si>
  <si>
    <t>2150206</t>
  </si>
  <si>
    <t>2150207</t>
  </si>
  <si>
    <t>2510101</t>
  </si>
  <si>
    <t>2510206</t>
  </si>
  <si>
    <t>Telefonia y fotocopias</t>
  </si>
  <si>
    <t>Honorarios</t>
  </si>
  <si>
    <t>Jovenes investigador</t>
  </si>
  <si>
    <t>Servicios tecnicos</t>
  </si>
  <si>
    <t>Apoyos economico</t>
  </si>
  <si>
    <t>materiales - laboratorio</t>
  </si>
  <si>
    <t>licencias</t>
  </si>
  <si>
    <t>Tiquetes y alimenta</t>
  </si>
  <si>
    <t>gastos bancarios</t>
  </si>
  <si>
    <t>servicios entre</t>
  </si>
  <si>
    <t>Aportes otros progra</t>
  </si>
  <si>
    <t>admon</t>
  </si>
  <si>
    <t>Excedentes</t>
  </si>
  <si>
    <t>Convocatorias CODI</t>
  </si>
  <si>
    <t>13010205</t>
  </si>
  <si>
    <t>PROYECTOS QUE CONTINUAN</t>
  </si>
  <si>
    <t>EXCENDENTES DEL 21030005</t>
  </si>
  <si>
    <t>APORTES ENTRE PROGRAMAS + SOSTENIBILIDADES</t>
  </si>
  <si>
    <t>13010206</t>
  </si>
  <si>
    <t>ADMON PROYECTOS</t>
  </si>
  <si>
    <t>13010101</t>
  </si>
  <si>
    <t>Excedentes en el ingreso</t>
  </si>
  <si>
    <t>Suma de Contra presupuesto p.importe verific.en</t>
  </si>
  <si>
    <t>2110201001012</t>
  </si>
  <si>
    <t>21101030205</t>
  </si>
  <si>
    <t>2150209</t>
  </si>
  <si>
    <t>2120202008</t>
  </si>
  <si>
    <t>2130405002</t>
  </si>
  <si>
    <t>2120202006</t>
  </si>
  <si>
    <t>Deducciones</t>
  </si>
  <si>
    <t>Temporales</t>
  </si>
  <si>
    <t>FUA</t>
  </si>
  <si>
    <t>Acti especi</t>
  </si>
  <si>
    <t>Telefonia</t>
  </si>
  <si>
    <t>viaticos</t>
  </si>
  <si>
    <t>Piccap</t>
  </si>
  <si>
    <t>transporte</t>
  </si>
  <si>
    <t>Tiquetes</t>
  </si>
  <si>
    <t>mantenimiento y calibra</t>
  </si>
  <si>
    <t>acreditación</t>
  </si>
  <si>
    <t>Insumos ferreteria</t>
  </si>
  <si>
    <t>insumos y reactivos</t>
  </si>
  <si>
    <t>Mensajeria</t>
  </si>
  <si>
    <t>aportes entre prgramas</t>
  </si>
  <si>
    <t>servicios entre dependencia</t>
  </si>
  <si>
    <t>Venta de bienes y servicios</t>
  </si>
  <si>
    <t>11020500109</t>
  </si>
  <si>
    <t>Aporte Excedentes Micro e Higiene</t>
  </si>
  <si>
    <t>Excedentes proyectos laboratorio</t>
  </si>
  <si>
    <t>Jennifer</t>
  </si>
  <si>
    <t>Actividades espec</t>
  </si>
  <si>
    <t>catedra</t>
  </si>
  <si>
    <t>gastos financieros</t>
  </si>
  <si>
    <t>telefonia</t>
  </si>
  <si>
    <t>cps horas catedra</t>
  </si>
  <si>
    <t>Impresos y publicaciones</t>
  </si>
  <si>
    <t>Servicios entre dependencia</t>
  </si>
  <si>
    <t>refrigerio</t>
  </si>
  <si>
    <t>aportes entre programas</t>
  </si>
  <si>
    <t>Matrículas TDR y Becas</t>
  </si>
  <si>
    <t>13010210</t>
  </si>
  <si>
    <t>Servicios Para La Co - cursos dirigidos</t>
  </si>
  <si>
    <t>Matrículas</t>
  </si>
  <si>
    <t>110202116010203</t>
  </si>
  <si>
    <t>Certificaciones, Con</t>
  </si>
  <si>
    <t>110202116010204</t>
  </si>
  <si>
    <t>Derechos compl posgr</t>
  </si>
  <si>
    <t>1102021160201</t>
  </si>
  <si>
    <t>Leidy</t>
  </si>
  <si>
    <t>Administración</t>
  </si>
  <si>
    <t>11020500109 Servicios Para La Co</t>
  </si>
  <si>
    <t>Docentes De Cátedra</t>
  </si>
  <si>
    <t>121301 Reintegros</t>
  </si>
  <si>
    <t>Estímulos A Los Empl</t>
  </si>
  <si>
    <t>13010101	Servicios</t>
  </si>
  <si>
    <t>Servicios</t>
  </si>
  <si>
    <t>13010206	Apor Entre Prog</t>
  </si>
  <si>
    <t>APORTES POR DED CONV</t>
  </si>
  <si>
    <t>215020702</t>
  </si>
  <si>
    <t>215020606</t>
  </si>
  <si>
    <t>2510209</t>
  </si>
  <si>
    <t>Aportes entre programas (matriculas)</t>
  </si>
  <si>
    <t>Fase V</t>
  </si>
  <si>
    <t>Lineamiento pospre egresos</t>
  </si>
  <si>
    <t>Ptto del ingreso</t>
  </si>
  <si>
    <t>23201010030302</t>
  </si>
  <si>
    <t>21802</t>
  </si>
  <si>
    <t>2120202009</t>
  </si>
  <si>
    <t>ESTAMPILLAS</t>
  </si>
  <si>
    <t>GASTOS BANCARIOS Y POLIZAS</t>
  </si>
  <si>
    <t>EQUIPOS  Y MUEBLES</t>
  </si>
  <si>
    <t>CÁTEDRA</t>
  </si>
  <si>
    <t>ACTIVIDADES ESPECIALES</t>
  </si>
  <si>
    <t>TEMPORALES</t>
  </si>
  <si>
    <t>CIS</t>
  </si>
  <si>
    <t>HONORARIOS</t>
  </si>
  <si>
    <t>GASTOS DE SERVICIO</t>
  </si>
  <si>
    <t>FOTOCOPIAS</t>
  </si>
  <si>
    <t>TELEFONIA</t>
  </si>
  <si>
    <t>RIESGO V</t>
  </si>
  <si>
    <t>MENSAJERIA</t>
  </si>
  <si>
    <t>VIATICOS</t>
  </si>
  <si>
    <t>DEDUCCIONES</t>
  </si>
  <si>
    <t>SERVICIOS ENTRE DEPENDENCIAS</t>
  </si>
  <si>
    <t>INSCRIPCIONES</t>
  </si>
  <si>
    <t>APOYOS ECONOMICOS</t>
  </si>
  <si>
    <t>Transporte</t>
  </si>
  <si>
    <t>Servicios (punto gourmet)</t>
  </si>
  <si>
    <t>impresos</t>
  </si>
  <si>
    <t>Papeleria e insumos</t>
  </si>
  <si>
    <t>APORTES ENTRE PROGRAMAS</t>
  </si>
  <si>
    <r>
      <rPr>
        <sz val="12"/>
        <color rgb="FF000000"/>
        <rFont val="Aptos Narrow"/>
        <family val="2"/>
      </rPr>
      <t xml:space="preserve">EXT-4600016917-2024 APOYO A LA GESTION DE LA SSSYPSA - CV70200181 </t>
    </r>
    <r>
      <rPr>
        <sz val="12"/>
        <color rgb="FFFF0000"/>
        <rFont val="Aptos Narrow"/>
        <family val="2"/>
      </rPr>
      <t>(Excep 450)</t>
    </r>
  </si>
  <si>
    <t>EXT-4600101400-2024 MUJERES MEDELLIN_CV70200183</t>
  </si>
  <si>
    <t>EXT-4600101467-2024 EDUCACION SANITARIA _ CV70200186</t>
  </si>
  <si>
    <t>EXT-4600101604-2024 ENTORNO LABORAL - CV70200187</t>
  </si>
  <si>
    <t>APOYO A LA GESTION SECCIONAL DE SALUD</t>
  </si>
  <si>
    <t>ENTORNO LABORAL</t>
  </si>
  <si>
    <t>MUJERES MEDELLIN</t>
  </si>
  <si>
    <t>RUIDO ITAGUI</t>
  </si>
  <si>
    <t>RUIDO MEDELLIN</t>
  </si>
  <si>
    <t>IVC</t>
  </si>
  <si>
    <t>EDUCACION SANITARIA</t>
  </si>
  <si>
    <t>ITUANGO</t>
  </si>
  <si>
    <t>PORCE</t>
  </si>
  <si>
    <t>VECTORES</t>
  </si>
  <si>
    <t>MINISTERIO DE SALUD Y PROYECCION - DIRECCION EPIDEMIOLOGIA</t>
  </si>
  <si>
    <t>EXCEDENTES</t>
  </si>
  <si>
    <t>ADMON</t>
  </si>
  <si>
    <t>PROYECCIÓN  ANUAL DE PRESUPUESTO</t>
  </si>
  <si>
    <r>
      <rPr>
        <b/>
        <sz val="12"/>
        <color rgb="FF000000"/>
        <rFont val="Calibri"/>
      </rPr>
      <t xml:space="preserve">GA-SP-PL-13
</t>
    </r>
    <r>
      <rPr>
        <b/>
        <sz val="11"/>
        <color rgb="FF000000"/>
        <rFont val="Calibri"/>
      </rPr>
      <t>v1</t>
    </r>
  </si>
  <si>
    <t>FACULTAD NACIONALD E SALUD PÚBLICA</t>
  </si>
  <si>
    <t>CENTRO DE COSTO</t>
  </si>
  <si>
    <t>NOMBRE</t>
  </si>
  <si>
    <t>PTTO INGRESO</t>
  </si>
  <si>
    <t>PTTO EGRESOS</t>
  </si>
  <si>
    <t>DIF 2025</t>
  </si>
  <si>
    <t xml:space="preserve">% </t>
  </si>
  <si>
    <t>DECANATURA</t>
  </si>
  <si>
    <t>INVESTIGACIÓN</t>
  </si>
  <si>
    <t>LABORATORIOS</t>
  </si>
  <si>
    <t>POSGRADOS</t>
  </si>
  <si>
    <t>EDUCACIÓN CONTINUA</t>
  </si>
  <si>
    <t>FASE V</t>
  </si>
  <si>
    <t>DONACIONES</t>
  </si>
  <si>
    <t>OTROS CENTROS GESTORES</t>
  </si>
  <si>
    <t>Proyectos ciertos de gestión 2025</t>
  </si>
  <si>
    <t>TOTAL PPTO PROYECTOS EXTENSIÓN 21040005</t>
  </si>
  <si>
    <t>GENERAL OTROS -convocatorias - AMVA</t>
  </si>
  <si>
    <t>INV 739-23</t>
  </si>
  <si>
    <t>TOTAL PPTO PROYECTOS INVESTIGACION 21030005</t>
  </si>
  <si>
    <t>PROYECIÓN INGRESOS NUEVOS PROYECTOS 2025</t>
  </si>
  <si>
    <t>Proyectos que terminan en 2024 pero continuan su ejecución en 2025</t>
  </si>
  <si>
    <t>INV 743-24</t>
  </si>
  <si>
    <t>TOTAL  PROYECTOS QUE CONTINUA</t>
  </si>
  <si>
    <t>Excedentes y administración</t>
  </si>
  <si>
    <t>Excedentes y admon</t>
  </si>
  <si>
    <t>DECANATURA- banda ancha</t>
  </si>
  <si>
    <t xml:space="preserve">TOTAL </t>
  </si>
  <si>
    <t>TOTAL PRESUPUESTO ANUAL FNSP</t>
  </si>
  <si>
    <t>Presupuesto inicialo Con superavit de 4,7%</t>
  </si>
  <si>
    <t>Concepto</t>
  </si>
  <si>
    <t>Ingreso</t>
  </si>
  <si>
    <t>Egreso</t>
  </si>
  <si>
    <t>%</t>
  </si>
  <si>
    <t>Centros de costos que no tiene Superavit</t>
  </si>
  <si>
    <t>Ingresos ciertos de gestión 2025</t>
  </si>
  <si>
    <t>Proyectos que continuan en 2025</t>
  </si>
  <si>
    <t>Excedentes y administraciones</t>
  </si>
  <si>
    <t>Total</t>
  </si>
  <si>
    <t>Se equilibran los ingresos con los excedentes, cubriendo el laboratorio y el funcionamiento de facultad en el 21060002 y 21030002</t>
  </si>
  <si>
    <t>Los ingresos siguen igual, se disminuye el gasto en 1,5% aumentando así el superavit</t>
  </si>
  <si>
    <t>Se disminuyen los ingresos para cubrir los centros de costos que no generan superavit</t>
  </si>
  <si>
    <t>Cambios realizado</t>
  </si>
  <si>
    <t>Aumento en el ingreso con excedentes, equilibrando el laboratorio y el funcionamiento de facultad</t>
  </si>
  <si>
    <t>Reducción en el egreso en 1,5%</t>
  </si>
  <si>
    <t>Disminuí ingresos para aumentar ingresos del laboratorio y funcionamiento facultad</t>
  </si>
  <si>
    <t>13010214</t>
  </si>
  <si>
    <t>2510214</t>
  </si>
  <si>
    <t>Traslado Excedentes</t>
  </si>
  <si>
    <t>Aportes</t>
  </si>
  <si>
    <t>ADMINISTRACIÓN</t>
  </si>
  <si>
    <t xml:space="preserve">servicios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</si>
</sst>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\ #,##0;[Red]\-&quot;$&quot;\ #,##0"/>
    <numFmt numFmtId="164" formatCode="[$$-240A]\ #,##0"/>
    <numFmt numFmtId="165" formatCode="_-* #,##0_-;\-* #,##0_-;_-* &quot;-&quot;??_-;_-@_-"/>
    <numFmt numFmtId="166" formatCode="0.000%"/>
    <numFmt numFmtId="167" formatCode="0.0%"/>
    <numFmt numFmtId="168" formatCode="0.00000000%"/>
  </numFmts>
  <fonts count="2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FF0000"/>
      <name val="Aptos Narrow"/>
      <family val="2"/>
    </font>
    <font>
      <sz val="10"/>
      <color theme="1"/>
      <name val="Arial Narrow"/>
      <family val="2"/>
    </font>
    <font>
      <b/>
      <i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0"/>
      <color rgb="FF000000"/>
      <name val="Arial Narrow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Times New Roman"/>
      <family val="1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11"/>
      <color theme="1"/>
      <name val="Aptos Narrow"/>
      <family val="2"/>
      <scheme val="minor"/>
    </font>
    <font>
      <sz val="11"/>
      <color theme="1"/>
      <name val="Calibri"/>
    </font>
    <font>
      <b/>
      <sz val="20"/>
      <color theme="1"/>
      <name val="Calibri"/>
    </font>
    <font>
      <b/>
      <sz val="11"/>
      <color theme="1"/>
      <name val="Calibri"/>
    </font>
    <font>
      <b/>
      <sz val="16"/>
      <color theme="1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2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29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21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3" fontId="1" fillId="0" borderId="0" xfId="0" applyNumberFormat="1" applyFont="1" applyAlignment="1">
      <alignment horizontal="center" vertical="center"/>
    </xf>
    <xf numFmtId="0" fontId="0" fillId="4" borderId="8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/>
    <xf numFmtId="3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9" fontId="0" fillId="0" borderId="0" xfId="0" applyNumberForma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3" fontId="1" fillId="4" borderId="9" xfId="0" applyNumberFormat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6" fontId="0" fillId="0" borderId="0" xfId="0" applyNumberFormat="1" applyAlignment="1">
      <alignment horizontal="center" vertical="center"/>
    </xf>
    <xf numFmtId="6" fontId="8" fillId="0" borderId="0" xfId="0" applyNumberFormat="1" applyFont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3" fontId="0" fillId="2" borderId="1" xfId="0" applyNumberFormat="1" applyFill="1" applyBorder="1" applyAlignment="1">
      <alignment horizontal="center" vertical="center" wrapText="1"/>
    </xf>
    <xf numFmtId="3" fontId="0" fillId="2" borderId="3" xfId="0" applyNumberForma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0" fillId="2" borderId="16" xfId="0" applyNumberFormat="1" applyFill="1" applyBorder="1" applyAlignment="1">
      <alignment horizontal="center" vertical="center" wrapText="1"/>
    </xf>
    <xf numFmtId="0" fontId="9" fillId="0" borderId="29" xfId="0" applyFont="1" applyBorder="1"/>
    <xf numFmtId="0" fontId="9" fillId="0" borderId="30" xfId="0" applyFont="1" applyBorder="1"/>
    <xf numFmtId="0" fontId="10" fillId="0" borderId="0" xfId="0" applyFont="1"/>
    <xf numFmtId="0" fontId="10" fillId="0" borderId="31" xfId="0" applyFont="1" applyBorder="1"/>
    <xf numFmtId="3" fontId="10" fillId="0" borderId="0" xfId="0" applyNumberFormat="1" applyFont="1"/>
    <xf numFmtId="0" fontId="9" fillId="0" borderId="32" xfId="0" applyFont="1" applyBorder="1"/>
    <xf numFmtId="0" fontId="9" fillId="0" borderId="33" xfId="0" applyFont="1" applyBorder="1"/>
    <xf numFmtId="3" fontId="1" fillId="0" borderId="0" xfId="0" applyNumberFormat="1" applyFont="1"/>
    <xf numFmtId="0" fontId="9" fillId="0" borderId="29" xfId="0" applyFont="1" applyBorder="1" applyAlignment="1">
      <alignment horizontal="center"/>
    </xf>
    <xf numFmtId="1" fontId="10" fillId="0" borderId="0" xfId="0" applyNumberFormat="1" applyFont="1" applyAlignment="1">
      <alignment horizontal="center"/>
    </xf>
    <xf numFmtId="0" fontId="9" fillId="0" borderId="32" xfId="0" applyFont="1" applyBorder="1" applyAlignment="1">
      <alignment horizontal="center"/>
    </xf>
    <xf numFmtId="0" fontId="10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3" fontId="1" fillId="0" borderId="16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11" fillId="0" borderId="34" xfId="0" applyFont="1" applyBorder="1"/>
    <xf numFmtId="0" fontId="0" fillId="0" borderId="0" xfId="0" applyAlignment="1">
      <alignment vertical="top"/>
    </xf>
    <xf numFmtId="3" fontId="1" fillId="2" borderId="9" xfId="0" applyNumberFormat="1" applyFont="1" applyFill="1" applyBorder="1" applyAlignment="1">
      <alignment horizontal="center" vertical="center"/>
    </xf>
    <xf numFmtId="0" fontId="12" fillId="0" borderId="0" xfId="0" applyFont="1"/>
    <xf numFmtId="3" fontId="0" fillId="2" borderId="16" xfId="0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3" fontId="0" fillId="2" borderId="3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0" borderId="21" xfId="0" applyFont="1" applyBorder="1" applyAlignment="1">
      <alignment vertical="top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3" fillId="0" borderId="21" xfId="0" applyFont="1" applyBorder="1" applyAlignment="1">
      <alignment vertical="top" wrapText="1"/>
    </xf>
    <xf numFmtId="0" fontId="15" fillId="0" borderId="0" xfId="0" applyFont="1" applyAlignment="1">
      <alignment wrapText="1"/>
    </xf>
    <xf numFmtId="0" fontId="1" fillId="2" borderId="9" xfId="0" applyFont="1" applyFill="1" applyBorder="1" applyAlignment="1">
      <alignment horizontal="center" wrapText="1"/>
    </xf>
    <xf numFmtId="1" fontId="1" fillId="2" borderId="9" xfId="0" applyNumberFormat="1" applyFont="1" applyFill="1" applyBorder="1" applyAlignment="1">
      <alignment horizontal="center" wrapText="1"/>
    </xf>
    <xf numFmtId="165" fontId="0" fillId="0" borderId="1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" xfId="0" applyBorder="1" applyAlignment="1">
      <alignment horizontal="left"/>
    </xf>
    <xf numFmtId="1" fontId="0" fillId="2" borderId="16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3" xfId="0" applyNumberForma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6" fontId="0" fillId="0" borderId="0" xfId="0" applyNumberFormat="1" applyAlignment="1">
      <alignment vertical="center"/>
    </xf>
    <xf numFmtId="17" fontId="0" fillId="0" borderId="0" xfId="0" applyNumberFormat="1" applyAlignment="1">
      <alignment vertical="center"/>
    </xf>
    <xf numFmtId="0" fontId="0" fillId="0" borderId="21" xfId="0" applyBorder="1" applyAlignment="1">
      <alignment horizontal="center" vertical="top" wrapText="1"/>
    </xf>
    <xf numFmtId="0" fontId="14" fillId="0" borderId="21" xfId="0" applyFont="1" applyBorder="1" applyAlignment="1">
      <alignment horizontal="center" wrapText="1"/>
    </xf>
    <xf numFmtId="164" fontId="0" fillId="0" borderId="0" xfId="0" applyNumberFormat="1"/>
    <xf numFmtId="1" fontId="0" fillId="0" borderId="0" xfId="0" applyNumberFormat="1" applyAlignment="1">
      <alignment vertical="center"/>
    </xf>
    <xf numFmtId="3" fontId="1" fillId="2" borderId="1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3" fontId="1" fillId="2" borderId="16" xfId="0" applyNumberFormat="1" applyFont="1" applyFill="1" applyBorder="1" applyAlignment="1">
      <alignment horizontal="center"/>
    </xf>
    <xf numFmtId="0" fontId="17" fillId="0" borderId="0" xfId="0" applyFont="1"/>
    <xf numFmtId="165" fontId="0" fillId="0" borderId="0" xfId="0" applyNumberFormat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3" fontId="0" fillId="4" borderId="16" xfId="0" applyNumberFormat="1" applyFill="1" applyBorder="1" applyAlignment="1">
      <alignment horizontal="center" vertical="center"/>
    </xf>
    <xf numFmtId="3" fontId="0" fillId="0" borderId="0" xfId="0" applyNumberFormat="1" applyAlignment="1">
      <alignment wrapText="1"/>
    </xf>
    <xf numFmtId="3" fontId="0" fillId="4" borderId="3" xfId="0" applyNumberFormat="1" applyFill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165" fontId="0" fillId="4" borderId="3" xfId="0" applyNumberFormat="1" applyFill="1" applyBorder="1" applyAlignment="1">
      <alignment horizontal="center" vertical="center"/>
    </xf>
    <xf numFmtId="0" fontId="13" fillId="0" borderId="0" xfId="0" applyFont="1" applyAlignment="1">
      <alignment vertical="top"/>
    </xf>
    <xf numFmtId="3" fontId="0" fillId="8" borderId="9" xfId="0" applyNumberFormat="1" applyFill="1" applyBorder="1" applyAlignment="1">
      <alignment horizontal="center" vertical="center"/>
    </xf>
    <xf numFmtId="0" fontId="0" fillId="0" borderId="22" xfId="0" applyBorder="1" applyAlignment="1">
      <alignment horizontal="left"/>
    </xf>
    <xf numFmtId="3" fontId="0" fillId="0" borderId="35" xfId="0" applyNumberFormat="1" applyBorder="1"/>
    <xf numFmtId="3" fontId="0" fillId="0" borderId="36" xfId="0" applyNumberFormat="1" applyBorder="1" applyAlignment="1">
      <alignment wrapText="1"/>
    </xf>
    <xf numFmtId="3" fontId="0" fillId="0" borderId="36" xfId="0" applyNumberFormat="1" applyBorder="1"/>
    <xf numFmtId="0" fontId="2" fillId="0" borderId="27" xfId="0" applyFont="1" applyBorder="1" applyAlignment="1">
      <alignment vertical="center" wrapText="1"/>
    </xf>
    <xf numFmtId="3" fontId="1" fillId="0" borderId="12" xfId="0" applyNumberFormat="1" applyFont="1" applyBorder="1" applyAlignment="1">
      <alignment horizontal="center" vertical="center"/>
    </xf>
    <xf numFmtId="3" fontId="0" fillId="0" borderId="37" xfId="0" applyNumberFormat="1" applyBorder="1"/>
    <xf numFmtId="0" fontId="13" fillId="0" borderId="26" xfId="0" applyFont="1" applyBorder="1" applyAlignment="1">
      <alignment vertical="top"/>
    </xf>
    <xf numFmtId="0" fontId="1" fillId="8" borderId="0" xfId="0" applyFont="1" applyFill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64" fontId="0" fillId="2" borderId="1" xfId="0" applyNumberFormat="1" applyFill="1" applyBorder="1" applyAlignment="1">
      <alignment horizontal="center"/>
    </xf>
    <xf numFmtId="10" fontId="0" fillId="0" borderId="0" xfId="1" applyNumberFormat="1" applyFont="1" applyAlignment="1">
      <alignment horizontal="center" vertical="center"/>
    </xf>
    <xf numFmtId="6" fontId="8" fillId="0" borderId="0" xfId="0" applyNumberFormat="1" applyFont="1" applyAlignment="1">
      <alignment horizontal="center" vertical="center" wrapText="1"/>
    </xf>
    <xf numFmtId="6" fontId="6" fillId="0" borderId="21" xfId="0" applyNumberFormat="1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9" fontId="8" fillId="0" borderId="0" xfId="1" applyFont="1" applyAlignment="1">
      <alignment horizontal="center" vertical="center"/>
    </xf>
    <xf numFmtId="17" fontId="1" fillId="0" borderId="0" xfId="0" applyNumberFormat="1" applyFont="1" applyAlignment="1">
      <alignment vertical="center"/>
    </xf>
    <xf numFmtId="10" fontId="8" fillId="0" borderId="0" xfId="0" applyNumberFormat="1" applyFont="1" applyAlignment="1">
      <alignment horizontal="center" vertical="center"/>
    </xf>
    <xf numFmtId="6" fontId="0" fillId="0" borderId="21" xfId="0" applyNumberFormat="1" applyBorder="1" applyAlignment="1">
      <alignment horizontal="center" vertical="center"/>
    </xf>
    <xf numFmtId="6" fontId="1" fillId="0" borderId="21" xfId="0" applyNumberFormat="1" applyFont="1" applyBorder="1" applyAlignment="1">
      <alignment horizontal="center" vertical="center"/>
    </xf>
    <xf numFmtId="167" fontId="7" fillId="0" borderId="21" xfId="1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6" fontId="8" fillId="0" borderId="21" xfId="0" applyNumberFormat="1" applyFont="1" applyBorder="1" applyAlignment="1">
      <alignment horizontal="center" vertical="center"/>
    </xf>
    <xf numFmtId="0" fontId="1" fillId="10" borderId="21" xfId="0" applyFont="1" applyFill="1" applyBorder="1" applyAlignment="1">
      <alignment horizontal="center" vertical="center"/>
    </xf>
    <xf numFmtId="6" fontId="8" fillId="10" borderId="42" xfId="0" applyNumberFormat="1" applyFont="1" applyFill="1" applyBorder="1" applyAlignment="1">
      <alignment horizontal="center" vertical="center"/>
    </xf>
    <xf numFmtId="0" fontId="1" fillId="10" borderId="42" xfId="0" applyFont="1" applyFill="1" applyBorder="1" applyAlignment="1">
      <alignment horizontal="center" vertical="center"/>
    </xf>
    <xf numFmtId="0" fontId="0" fillId="10" borderId="48" xfId="0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67" fontId="0" fillId="0" borderId="21" xfId="1" applyNumberFormat="1" applyFont="1" applyBorder="1" applyAlignment="1">
      <alignment horizontal="center" vertical="center"/>
    </xf>
    <xf numFmtId="6" fontId="0" fillId="0" borderId="21" xfId="0" applyNumberFormat="1" applyBorder="1" applyAlignment="1">
      <alignment horizontal="center"/>
    </xf>
    <xf numFmtId="10" fontId="0" fillId="0" borderId="21" xfId="1" applyNumberFormat="1" applyFont="1" applyBorder="1" applyAlignment="1">
      <alignment horizontal="center" vertical="center"/>
    </xf>
    <xf numFmtId="6" fontId="0" fillId="0" borderId="0" xfId="0" applyNumberFormat="1"/>
    <xf numFmtId="9" fontId="0" fillId="0" borderId="0" xfId="1" applyFont="1"/>
    <xf numFmtId="10" fontId="0" fillId="0" borderId="0" xfId="1" applyNumberFormat="1" applyFont="1"/>
    <xf numFmtId="6" fontId="0" fillId="0" borderId="50" xfId="0" applyNumberFormat="1" applyBorder="1" applyAlignment="1">
      <alignment vertical="center" wrapText="1"/>
    </xf>
    <xf numFmtId="167" fontId="0" fillId="0" borderId="0" xfId="1" applyNumberFormat="1" applyFont="1" applyAlignment="1">
      <alignment horizontal="left"/>
    </xf>
    <xf numFmtId="10" fontId="0" fillId="0" borderId="0" xfId="0" applyNumberFormat="1"/>
    <xf numFmtId="9" fontId="1" fillId="0" borderId="0" xfId="1" applyFont="1" applyBorder="1" applyAlignment="1">
      <alignment horizontal="center" vertical="center"/>
    </xf>
    <xf numFmtId="10" fontId="0" fillId="0" borderId="0" xfId="1" applyNumberFormat="1" applyFont="1" applyBorder="1" applyAlignment="1">
      <alignment horizontal="center" vertical="center"/>
    </xf>
    <xf numFmtId="6" fontId="1" fillId="0" borderId="0" xfId="0" applyNumberFormat="1" applyFont="1" applyAlignment="1">
      <alignment horizontal="center" vertical="center"/>
    </xf>
    <xf numFmtId="10" fontId="1" fillId="0" borderId="21" xfId="1" applyNumberFormat="1" applyFont="1" applyBorder="1" applyAlignment="1">
      <alignment horizontal="center" vertical="center"/>
    </xf>
    <xf numFmtId="167" fontId="1" fillId="0" borderId="21" xfId="1" applyNumberFormat="1" applyFont="1" applyBorder="1" applyAlignment="1">
      <alignment horizontal="center" vertical="center"/>
    </xf>
    <xf numFmtId="9" fontId="1" fillId="10" borderId="21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0" fontId="10" fillId="0" borderId="0" xfId="0" applyNumberFormat="1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9" fontId="10" fillId="0" borderId="0" xfId="0" applyNumberFormat="1" applyFont="1" applyAlignment="1">
      <alignment horizontal="center"/>
    </xf>
    <xf numFmtId="167" fontId="0" fillId="0" borderId="0" xfId="0" applyNumberFormat="1"/>
    <xf numFmtId="6" fontId="0" fillId="0" borderId="0" xfId="1" applyNumberFormat="1" applyFont="1"/>
    <xf numFmtId="168" fontId="0" fillId="0" borderId="0" xfId="1" applyNumberFormat="1" applyFont="1"/>
    <xf numFmtId="166" fontId="1" fillId="0" borderId="0" xfId="1" applyNumberFormat="1" applyFont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6" fontId="10" fillId="0" borderId="2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2" fillId="0" borderId="28" xfId="0" applyFont="1" applyBorder="1" applyAlignment="1">
      <alignment vertical="center" wrapText="1"/>
    </xf>
    <xf numFmtId="167" fontId="8" fillId="10" borderId="40" xfId="1" applyNumberFormat="1" applyFont="1" applyFill="1" applyBorder="1" applyAlignment="1">
      <alignment horizontal="center" vertical="center"/>
    </xf>
    <xf numFmtId="167" fontId="8" fillId="0" borderId="21" xfId="1" applyNumberFormat="1" applyFont="1" applyBorder="1" applyAlignment="1">
      <alignment horizontal="center" vertical="center"/>
    </xf>
    <xf numFmtId="6" fontId="8" fillId="0" borderId="0" xfId="0" applyNumberFormat="1" applyFont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1" fillId="10" borderId="45" xfId="0" applyFont="1" applyFill="1" applyBorder="1" applyAlignment="1">
      <alignment horizontal="center" vertical="center"/>
    </xf>
    <xf numFmtId="0" fontId="1" fillId="10" borderId="41" xfId="0" applyFont="1" applyFill="1" applyBorder="1" applyAlignment="1">
      <alignment horizontal="center" vertical="center"/>
    </xf>
    <xf numFmtId="0" fontId="1" fillId="10" borderId="46" xfId="0" applyFont="1" applyFill="1" applyBorder="1" applyAlignment="1">
      <alignment horizontal="center" vertical="center"/>
    </xf>
    <xf numFmtId="0" fontId="1" fillId="10" borderId="4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3" fontId="1" fillId="3" borderId="15" xfId="0" applyNumberFormat="1" applyFont="1" applyFill="1" applyBorder="1" applyAlignment="1">
      <alignment horizontal="center" vertical="center"/>
    </xf>
    <xf numFmtId="3" fontId="1" fillId="3" borderId="6" xfId="0" applyNumberFormat="1" applyFont="1" applyFill="1" applyBorder="1" applyAlignment="1">
      <alignment horizontal="center" vertical="center"/>
    </xf>
    <xf numFmtId="3" fontId="1" fillId="3" borderId="18" xfId="0" applyNumberFormat="1" applyFont="1" applyFill="1" applyBorder="1" applyAlignment="1">
      <alignment horizontal="center" vertical="center"/>
    </xf>
    <xf numFmtId="3" fontId="1" fillId="3" borderId="7" xfId="0" applyNumberFormat="1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3" fontId="1" fillId="0" borderId="20" xfId="0" applyNumberFormat="1" applyFont="1" applyBorder="1" applyAlignment="1">
      <alignment horizontal="center"/>
    </xf>
    <xf numFmtId="3" fontId="1" fillId="3" borderId="15" xfId="0" applyNumberFormat="1" applyFont="1" applyFill="1" applyBorder="1" applyAlignment="1">
      <alignment horizontal="center"/>
    </xf>
    <xf numFmtId="3" fontId="1" fillId="3" borderId="6" xfId="0" applyNumberFormat="1" applyFont="1" applyFill="1" applyBorder="1" applyAlignment="1">
      <alignment horizontal="center"/>
    </xf>
    <xf numFmtId="3" fontId="1" fillId="3" borderId="18" xfId="0" applyNumberFormat="1" applyFont="1" applyFill="1" applyBorder="1" applyAlignment="1">
      <alignment horizontal="center"/>
    </xf>
    <xf numFmtId="3" fontId="1" fillId="3" borderId="7" xfId="0" applyNumberFormat="1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3" fontId="1" fillId="0" borderId="20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2" fillId="0" borderId="51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4" fillId="0" borderId="51" xfId="0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14" fontId="21" fillId="0" borderId="21" xfId="0" applyNumberFormat="1" applyFont="1" applyBorder="1" applyAlignment="1">
      <alignment horizontal="center" vertical="center"/>
    </xf>
    <xf numFmtId="0" fontId="25" fillId="5" borderId="43" xfId="0" applyFont="1" applyFill="1" applyBorder="1" applyAlignment="1">
      <alignment horizontal="center" vertical="center" wrapText="1"/>
    </xf>
    <xf numFmtId="0" fontId="25" fillId="5" borderId="44" xfId="0" applyFont="1" applyFill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6" fontId="27" fillId="0" borderId="21" xfId="0" applyNumberFormat="1" applyFont="1" applyBorder="1" applyAlignment="1">
      <alignment horizontal="center" vertical="center"/>
    </xf>
    <xf numFmtId="167" fontId="26" fillId="0" borderId="21" xfId="1" applyNumberFormat="1" applyFont="1" applyBorder="1" applyAlignment="1">
      <alignment horizontal="center" vertical="center"/>
    </xf>
    <xf numFmtId="0" fontId="26" fillId="9" borderId="49" xfId="0" applyFont="1" applyFill="1" applyBorder="1" applyAlignment="1">
      <alignment horizontal="center" vertical="center"/>
    </xf>
    <xf numFmtId="0" fontId="26" fillId="9" borderId="26" xfId="0" applyFont="1" applyFill="1" applyBorder="1" applyAlignment="1">
      <alignment horizontal="center" vertical="center"/>
    </xf>
    <xf numFmtId="6" fontId="26" fillId="9" borderId="26" xfId="0" applyNumberFormat="1" applyFont="1" applyFill="1" applyBorder="1" applyAlignment="1">
      <alignment horizontal="center" vertical="center"/>
    </xf>
    <xf numFmtId="167" fontId="26" fillId="9" borderId="26" xfId="1" applyNumberFormat="1" applyFont="1" applyFill="1" applyBorder="1" applyAlignment="1">
      <alignment horizontal="center" vertical="center"/>
    </xf>
    <xf numFmtId="0" fontId="23" fillId="10" borderId="38" xfId="0" applyFont="1" applyFill="1" applyBorder="1" applyAlignment="1">
      <alignment horizontal="center" vertical="center"/>
    </xf>
    <xf numFmtId="0" fontId="23" fillId="10" borderId="21" xfId="0" applyFont="1" applyFill="1" applyBorder="1" applyAlignment="1">
      <alignment horizontal="center" vertical="center"/>
    </xf>
    <xf numFmtId="0" fontId="27" fillId="0" borderId="21" xfId="0" applyFont="1" applyBorder="1" applyAlignment="1">
      <alignment horizontal="center" vertical="center" wrapText="1"/>
    </xf>
    <xf numFmtId="0" fontId="26" fillId="9" borderId="38" xfId="0" applyFont="1" applyFill="1" applyBorder="1" applyAlignment="1">
      <alignment horizontal="center" vertical="center"/>
    </xf>
    <xf numFmtId="0" fontId="26" fillId="9" borderId="21" xfId="0" applyFont="1" applyFill="1" applyBorder="1" applyAlignment="1">
      <alignment horizontal="center" vertical="center"/>
    </xf>
    <xf numFmtId="6" fontId="26" fillId="9" borderId="21" xfId="0" applyNumberFormat="1" applyFont="1" applyFill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28" fillId="10" borderId="39" xfId="0" applyFont="1" applyFill="1" applyBorder="1" applyAlignment="1">
      <alignment horizontal="center" vertical="center"/>
    </xf>
    <xf numFmtId="0" fontId="28" fillId="10" borderId="40" xfId="0" applyFont="1" applyFill="1" applyBorder="1" applyAlignment="1">
      <alignment horizontal="center" vertical="center"/>
    </xf>
    <xf numFmtId="6" fontId="28" fillId="10" borderId="40" xfId="0" applyNumberFormat="1" applyFont="1" applyFill="1" applyBorder="1" applyAlignment="1">
      <alignment horizontal="center" vertical="center"/>
    </xf>
    <xf numFmtId="167" fontId="28" fillId="10" borderId="40" xfId="1" applyNumberFormat="1" applyFont="1" applyFill="1" applyBorder="1" applyAlignment="1">
      <alignment horizontal="center" vertical="center"/>
    </xf>
    <xf numFmtId="0" fontId="26" fillId="0" borderId="21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9526</xdr:rowOff>
    </xdr:from>
    <xdr:to>
      <xdr:col>0</xdr:col>
      <xdr:colOff>1104900</xdr:colOff>
      <xdr:row>1</xdr:row>
      <xdr:rowOff>228600</xdr:rowOff>
    </xdr:to>
    <xdr:pic>
      <xdr:nvPicPr>
        <xdr:cNvPr id="2" name="Imagen 1" descr="Universidad de Antioquia - Wikipedia, la enciclopedia libre">
          <a:extLst>
            <a:ext uri="{FF2B5EF4-FFF2-40B4-BE49-F238E27FC236}">
              <a16:creationId xmlns:a16="http://schemas.microsoft.com/office/drawing/2014/main" id="{391B70D0-D6A9-424C-B18B-63D62EA7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6"/>
          <a:ext cx="838200" cy="923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UISA MARIA CIFUENTES RODRIGUEZ" id="{1DC98894-9B96-4CF2-876F-85D4F5EB8282}" userId="S::luisa.cifuentes@udea.edu.co::5e364b08-ac53-49b8-8962-5e01deabb35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5" dT="2024-09-10T21:01:43.95" personId="{1DC98894-9B96-4CF2-876F-85D4F5EB8282}" id="{8A810013-557E-4709-B2C2-AE98066CBD72}">
    <text>Servicios financieros</text>
  </threadedComment>
  <threadedComment ref="E6" dT="2024-09-10T21:02:33.20" personId="{1DC98894-9B96-4CF2-876F-85D4F5EB8282}" id="{F1386319-9A78-46CB-89D1-D9B727020CE8}">
    <text>Gravamen</text>
  </threadedComment>
  <threadedComment ref="E7" dT="2024-09-10T21:01:20.31" personId="{1DC98894-9B96-4CF2-876F-85D4F5EB8282}" id="{8F35D55C-25DC-4AAF-978C-3AB0606E3B57}">
    <text>Poliza</text>
  </threadedComment>
</ThreadedComment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F882F-A30F-49EA-8C44-552F5553B2F2}">
  <sheetPr>
    <tabColor theme="9" tint="0.79998168889431442"/>
  </sheetPr>
  <dimension ref="A1:U57"/>
  <sheetViews>
    <sheetView topLeftCell="B2" workbookViewId="0">
      <selection activeCell="I13" sqref="I13"/>
    </sheetView>
  </sheetViews>
  <sheetFormatPr defaultColWidth="9" defaultRowHeight="14.25"/>
  <cols>
    <col min="1" max="1" width="59.5703125" style="2" bestFit="1" customWidth="1"/>
    <col min="2" max="2" width="45.85546875" customWidth="1"/>
    <col min="3" max="3" width="14.28515625" customWidth="1"/>
    <col min="4" max="4" width="13.28515625" style="51" customWidth="1"/>
    <col min="5" max="5" width="11.85546875" style="59" customWidth="1"/>
    <col min="6" max="6" width="14.42578125" style="59" customWidth="1"/>
    <col min="7" max="7" width="14.140625" style="59" customWidth="1"/>
    <col min="8" max="8" width="12.5703125" style="59" customWidth="1"/>
    <col min="9" max="9" width="14.42578125" style="59" customWidth="1"/>
    <col min="10" max="10" width="14" style="59" customWidth="1"/>
    <col min="11" max="11" width="11.85546875" style="59" customWidth="1"/>
    <col min="12" max="12" width="14.28515625" style="59" customWidth="1"/>
    <col min="13" max="13" width="11.85546875" style="59" customWidth="1"/>
    <col min="14" max="14" width="19.7109375" style="59" customWidth="1"/>
    <col min="15" max="15" width="13.28515625" style="59" customWidth="1"/>
    <col min="16" max="16" width="12.85546875" style="59" customWidth="1"/>
    <col min="17" max="17" width="11.85546875" style="59" customWidth="1"/>
    <col min="18" max="19" width="15" style="59" customWidth="1"/>
    <col min="20" max="20" width="13.42578125" style="42" customWidth="1"/>
    <col min="21" max="21" width="12.140625" customWidth="1"/>
  </cols>
  <sheetData>
    <row r="1" spans="1:21" ht="45">
      <c r="A1" s="14">
        <v>21060002</v>
      </c>
      <c r="B1" s="2"/>
      <c r="C1" s="2"/>
      <c r="D1" s="50"/>
      <c r="G1" s="58" t="s">
        <v>0</v>
      </c>
      <c r="K1" s="65"/>
      <c r="M1" s="64"/>
      <c r="U1" s="2"/>
    </row>
    <row r="2" spans="1:21" ht="28.5">
      <c r="B2" s="2"/>
      <c r="C2" s="2"/>
      <c r="D2" s="50"/>
      <c r="F2" s="59">
        <v>109</v>
      </c>
      <c r="G2" s="59" t="s">
        <v>1</v>
      </c>
      <c r="K2" s="65"/>
      <c r="M2" s="87">
        <v>2120201003</v>
      </c>
      <c r="U2" s="2"/>
    </row>
    <row r="3" spans="1:21">
      <c r="A3" s="2" t="s">
        <v>2</v>
      </c>
      <c r="D3" s="50"/>
      <c r="K3" s="65"/>
      <c r="M3" s="88">
        <v>2120202006</v>
      </c>
      <c r="U3" s="2"/>
    </row>
    <row r="4" spans="1:21">
      <c r="A4" s="2" t="s">
        <v>3</v>
      </c>
      <c r="B4" s="2" t="s">
        <v>4</v>
      </c>
      <c r="C4" s="2"/>
      <c r="D4" s="50" t="s">
        <v>4</v>
      </c>
      <c r="G4" s="59">
        <f>144-132</f>
        <v>12</v>
      </c>
      <c r="K4" s="65"/>
      <c r="M4" s="86">
        <v>2120202008</v>
      </c>
      <c r="O4" s="86">
        <v>2120202008</v>
      </c>
      <c r="Q4" s="64">
        <v>2120201002</v>
      </c>
      <c r="R4" s="64">
        <v>3000000</v>
      </c>
      <c r="S4" s="64"/>
      <c r="U4" s="2"/>
    </row>
    <row r="5" spans="1:21">
      <c r="A5" s="2" t="s">
        <v>5</v>
      </c>
      <c r="D5" s="50"/>
      <c r="F5" s="64">
        <v>2180114</v>
      </c>
      <c r="G5" s="60">
        <f>+G4/132</f>
        <v>9.0909090909090912E-2</v>
      </c>
      <c r="I5" s="64"/>
      <c r="K5" s="88">
        <v>2120202006</v>
      </c>
      <c r="M5" s="64">
        <v>2120201004</v>
      </c>
      <c r="N5" s="87">
        <v>2120201003</v>
      </c>
      <c r="O5" s="64">
        <v>2150208</v>
      </c>
      <c r="Q5" s="64" t="s">
        <v>6</v>
      </c>
      <c r="R5" s="64">
        <v>8000000</v>
      </c>
      <c r="S5" s="64"/>
      <c r="U5" s="2"/>
    </row>
    <row r="6" spans="1:21">
      <c r="B6" s="2" t="s">
        <v>7</v>
      </c>
      <c r="C6" s="2"/>
      <c r="D6" s="50"/>
      <c r="E6" s="86">
        <v>2120202008</v>
      </c>
      <c r="F6" s="64">
        <v>2120202007</v>
      </c>
      <c r="H6" s="64">
        <v>2120202009</v>
      </c>
      <c r="I6" s="64">
        <v>2130802</v>
      </c>
      <c r="K6" s="64">
        <v>2150206</v>
      </c>
      <c r="L6" s="64">
        <v>2120202010</v>
      </c>
      <c r="U6" s="2"/>
    </row>
    <row r="7" spans="1:21" ht="15">
      <c r="A7" s="229" t="s">
        <v>8</v>
      </c>
      <c r="B7" s="230"/>
      <c r="C7" s="231"/>
      <c r="D7" s="232"/>
      <c r="E7" s="233" t="s">
        <v>9</v>
      </c>
      <c r="F7" s="234"/>
      <c r="G7" s="234"/>
      <c r="H7" s="234"/>
      <c r="I7" s="234"/>
      <c r="J7" s="234"/>
      <c r="K7" s="234"/>
      <c r="L7" s="235"/>
      <c r="M7" s="235"/>
      <c r="N7" s="235"/>
      <c r="O7" s="235"/>
      <c r="P7" s="235"/>
      <c r="Q7" s="235"/>
      <c r="R7" s="235"/>
      <c r="S7" s="235"/>
      <c r="T7" s="236"/>
      <c r="U7" s="14" t="s">
        <v>10</v>
      </c>
    </row>
    <row r="8" spans="1:21" s="21" customFormat="1" ht="45">
      <c r="A8" s="22" t="s">
        <v>11</v>
      </c>
      <c r="B8" s="53" t="s">
        <v>12</v>
      </c>
      <c r="C8" s="57" t="s">
        <v>7</v>
      </c>
      <c r="D8" s="54" t="s">
        <v>13</v>
      </c>
      <c r="E8" s="55" t="s">
        <v>14</v>
      </c>
      <c r="F8" s="55" t="s">
        <v>15</v>
      </c>
      <c r="G8" s="55" t="s">
        <v>16</v>
      </c>
      <c r="H8" s="55" t="s">
        <v>17</v>
      </c>
      <c r="I8" s="55" t="s">
        <v>18</v>
      </c>
      <c r="J8" s="55" t="s">
        <v>19</v>
      </c>
      <c r="K8" s="55" t="s">
        <v>20</v>
      </c>
      <c r="L8" s="55" t="s">
        <v>21</v>
      </c>
      <c r="M8" s="55" t="s">
        <v>22</v>
      </c>
      <c r="N8" s="56" t="s">
        <v>23</v>
      </c>
      <c r="O8" s="56" t="s">
        <v>24</v>
      </c>
      <c r="P8" s="56" t="s">
        <v>25</v>
      </c>
      <c r="Q8" s="56" t="s">
        <v>26</v>
      </c>
      <c r="R8" s="56" t="s">
        <v>27</v>
      </c>
      <c r="S8" s="56" t="s">
        <v>28</v>
      </c>
      <c r="T8" s="54" t="s">
        <v>13</v>
      </c>
      <c r="U8" s="25"/>
    </row>
    <row r="9" spans="1:21" ht="15">
      <c r="A9" s="10" t="s">
        <v>29</v>
      </c>
      <c r="B9" s="11" t="s">
        <v>2</v>
      </c>
      <c r="C9" s="13"/>
      <c r="D9" s="49">
        <v>120000000</v>
      </c>
      <c r="E9" s="61"/>
      <c r="F9" s="62"/>
      <c r="G9" s="62"/>
      <c r="H9" s="62"/>
      <c r="I9" s="62"/>
      <c r="J9" s="84">
        <v>10000000</v>
      </c>
      <c r="K9" s="62"/>
      <c r="L9" s="85">
        <v>2000000</v>
      </c>
      <c r="M9" s="63"/>
      <c r="N9" s="85">
        <v>25000000</v>
      </c>
      <c r="O9" s="85">
        <v>30000000</v>
      </c>
      <c r="P9" s="85">
        <v>5000000</v>
      </c>
      <c r="Q9" s="85">
        <f>3000000+8000000</f>
        <v>11000000</v>
      </c>
      <c r="R9" s="85">
        <v>5000000</v>
      </c>
      <c r="S9" s="63"/>
      <c r="T9" s="36">
        <f>SUM(E9:S9)</f>
        <v>88000000</v>
      </c>
      <c r="U9" s="50">
        <f>+D9-T9</f>
        <v>32000000</v>
      </c>
    </row>
    <row r="10" spans="1:21" ht="15">
      <c r="A10" s="10" t="s">
        <v>30</v>
      </c>
      <c r="B10" s="11" t="s">
        <v>2</v>
      </c>
      <c r="C10" s="13"/>
      <c r="D10" s="49"/>
      <c r="E10" s="61"/>
      <c r="F10" s="62"/>
      <c r="G10" s="62"/>
      <c r="H10" s="62"/>
      <c r="I10" s="62"/>
      <c r="J10" s="62"/>
      <c r="K10" s="62"/>
      <c r="L10" s="85">
        <v>2000000</v>
      </c>
      <c r="M10" s="63"/>
      <c r="N10" s="63"/>
      <c r="O10" s="63"/>
      <c r="P10" s="63"/>
      <c r="Q10" s="63"/>
      <c r="R10" s="63"/>
      <c r="S10" s="63"/>
      <c r="T10" s="36">
        <f>SUM(E10:S10)</f>
        <v>2000000</v>
      </c>
      <c r="U10" s="2">
        <f t="shared" ref="U10:U22" si="0">+D10-T10</f>
        <v>-2000000</v>
      </c>
    </row>
    <row r="11" spans="1:21" ht="15">
      <c r="A11" s="10" t="s">
        <v>31</v>
      </c>
      <c r="B11" s="11" t="s">
        <v>3</v>
      </c>
      <c r="C11" s="13"/>
      <c r="D11" s="49">
        <v>126000000</v>
      </c>
      <c r="E11" s="61"/>
      <c r="F11" s="62"/>
      <c r="G11" s="62"/>
      <c r="H11" s="62"/>
      <c r="I11" s="84">
        <v>100000000</v>
      </c>
      <c r="J11" s="62"/>
      <c r="K11" s="62"/>
      <c r="L11" s="63"/>
      <c r="M11" s="63"/>
      <c r="N11" s="63"/>
      <c r="O11" s="63"/>
      <c r="P11" s="63"/>
      <c r="Q11" s="63"/>
      <c r="R11" s="85">
        <v>5000000</v>
      </c>
      <c r="S11" s="63"/>
      <c r="T11" s="36">
        <f t="shared" ref="T11:T22" si="1">SUM(E11:S11)</f>
        <v>105000000</v>
      </c>
      <c r="U11" s="2">
        <f t="shared" si="0"/>
        <v>21000000</v>
      </c>
    </row>
    <row r="12" spans="1:21" ht="15">
      <c r="A12" s="10" t="s">
        <v>32</v>
      </c>
      <c r="B12" s="11" t="s">
        <v>5</v>
      </c>
      <c r="C12" s="13"/>
      <c r="D12" s="49">
        <v>5000000</v>
      </c>
      <c r="E12" s="61"/>
      <c r="F12" s="62"/>
      <c r="G12" s="62"/>
      <c r="H12" s="62"/>
      <c r="I12" s="62"/>
      <c r="J12" s="62"/>
      <c r="K12" s="62"/>
      <c r="L12" s="63"/>
      <c r="M12" s="63"/>
      <c r="N12" s="85"/>
      <c r="O12" s="63"/>
      <c r="P12" s="63"/>
      <c r="Q12" s="63"/>
      <c r="R12" s="63"/>
      <c r="S12" s="63"/>
      <c r="T12" s="36">
        <f t="shared" si="1"/>
        <v>0</v>
      </c>
      <c r="U12" s="2">
        <f t="shared" si="0"/>
        <v>5000000</v>
      </c>
    </row>
    <row r="13" spans="1:21" ht="15">
      <c r="A13" s="10" t="s">
        <v>33</v>
      </c>
      <c r="B13" s="11"/>
      <c r="C13" s="13"/>
      <c r="D13" s="68"/>
      <c r="E13" s="90">
        <v>40000000</v>
      </c>
      <c r="F13" s="62"/>
      <c r="G13" s="84">
        <v>170000000</v>
      </c>
      <c r="H13" s="84">
        <v>130000000</v>
      </c>
      <c r="I13" s="62"/>
      <c r="J13" s="84">
        <v>25000000</v>
      </c>
      <c r="K13" s="84">
        <v>10000000</v>
      </c>
      <c r="L13" s="63"/>
      <c r="M13" s="85">
        <v>15000000</v>
      </c>
      <c r="N13" s="63"/>
      <c r="O13" s="63"/>
      <c r="P13" s="63"/>
      <c r="Q13" s="63"/>
      <c r="R13" s="63"/>
      <c r="S13" s="63"/>
      <c r="T13" s="36">
        <f>SUM(E13:S13)</f>
        <v>390000000</v>
      </c>
      <c r="U13" s="2">
        <f t="shared" si="0"/>
        <v>-390000000</v>
      </c>
    </row>
    <row r="14" spans="1:21" ht="15">
      <c r="A14" s="10" t="s">
        <v>34</v>
      </c>
      <c r="B14" s="11"/>
      <c r="C14" s="13"/>
      <c r="D14" s="49"/>
      <c r="E14" s="61"/>
      <c r="F14" s="62"/>
      <c r="G14" s="62"/>
      <c r="H14" s="62"/>
      <c r="I14" s="62"/>
      <c r="J14" s="62"/>
      <c r="K14" s="62"/>
      <c r="L14" s="63"/>
      <c r="M14" s="63"/>
      <c r="N14" s="63"/>
      <c r="O14" s="63"/>
      <c r="P14" s="63"/>
      <c r="Q14" s="63"/>
      <c r="R14" s="63"/>
      <c r="S14" s="63"/>
      <c r="T14" s="36">
        <f t="shared" si="1"/>
        <v>0</v>
      </c>
      <c r="U14" s="2">
        <f t="shared" si="0"/>
        <v>0</v>
      </c>
    </row>
    <row r="15" spans="1:21" ht="15">
      <c r="A15" s="10"/>
      <c r="B15" s="11"/>
      <c r="C15" s="13"/>
      <c r="D15" s="49"/>
      <c r="E15" s="61"/>
      <c r="F15" s="62"/>
      <c r="G15" s="62"/>
      <c r="H15" s="62"/>
      <c r="I15" s="62"/>
      <c r="J15" s="62"/>
      <c r="K15" s="62"/>
      <c r="L15" s="63"/>
      <c r="M15" s="63"/>
      <c r="N15" s="63"/>
      <c r="O15" s="63"/>
      <c r="P15" s="63"/>
      <c r="Q15" s="63"/>
      <c r="R15" s="63"/>
      <c r="S15" s="63"/>
      <c r="T15" s="36">
        <f t="shared" si="1"/>
        <v>0</v>
      </c>
      <c r="U15" s="2">
        <f t="shared" si="0"/>
        <v>0</v>
      </c>
    </row>
    <row r="16" spans="1:21" ht="15">
      <c r="A16" s="10"/>
      <c r="B16" s="11"/>
      <c r="C16" s="13"/>
      <c r="D16" s="49"/>
      <c r="E16" s="61"/>
      <c r="F16" s="62"/>
      <c r="G16" s="62"/>
      <c r="H16" s="62"/>
      <c r="I16" s="62"/>
      <c r="J16" s="62"/>
      <c r="K16" s="62"/>
      <c r="L16" s="63"/>
      <c r="M16" s="63"/>
      <c r="N16" s="63"/>
      <c r="O16" s="63"/>
      <c r="P16" s="63"/>
      <c r="Q16" s="63"/>
      <c r="R16" s="63"/>
      <c r="S16" s="63"/>
      <c r="T16" s="36">
        <f t="shared" si="1"/>
        <v>0</v>
      </c>
      <c r="U16" s="2">
        <f t="shared" si="0"/>
        <v>0</v>
      </c>
    </row>
    <row r="17" spans="1:21" ht="15">
      <c r="A17" s="10"/>
      <c r="B17" s="11"/>
      <c r="C17" s="13"/>
      <c r="D17" s="49"/>
      <c r="E17" s="61"/>
      <c r="F17" s="62"/>
      <c r="G17" s="62"/>
      <c r="H17" s="62"/>
      <c r="I17" s="62"/>
      <c r="J17" s="62"/>
      <c r="K17" s="62"/>
      <c r="L17" s="63"/>
      <c r="M17" s="63"/>
      <c r="N17" s="63"/>
      <c r="O17" s="63"/>
      <c r="P17" s="63"/>
      <c r="Q17" s="63"/>
      <c r="R17" s="63"/>
      <c r="S17" s="63"/>
      <c r="T17" s="36">
        <f t="shared" si="1"/>
        <v>0</v>
      </c>
      <c r="U17" s="2">
        <f t="shared" si="0"/>
        <v>0</v>
      </c>
    </row>
    <row r="18" spans="1:21" ht="15">
      <c r="A18" s="10"/>
      <c r="B18" s="11"/>
      <c r="C18" s="13"/>
      <c r="D18" s="49"/>
      <c r="E18" s="61"/>
      <c r="F18" s="62"/>
      <c r="G18" s="62"/>
      <c r="H18" s="62"/>
      <c r="I18" s="62"/>
      <c r="J18" s="62"/>
      <c r="K18" s="62"/>
      <c r="L18" s="63"/>
      <c r="M18" s="63"/>
      <c r="N18" s="63"/>
      <c r="O18" s="63"/>
      <c r="P18" s="63"/>
      <c r="Q18" s="63"/>
      <c r="R18" s="63"/>
      <c r="S18" s="63"/>
      <c r="T18" s="36">
        <f t="shared" si="1"/>
        <v>0</v>
      </c>
      <c r="U18" s="2">
        <f t="shared" si="0"/>
        <v>0</v>
      </c>
    </row>
    <row r="19" spans="1:21" ht="15">
      <c r="A19" s="10"/>
      <c r="B19" s="11"/>
      <c r="C19" s="13"/>
      <c r="D19" s="49"/>
      <c r="E19" s="61"/>
      <c r="F19" s="62"/>
      <c r="G19" s="62"/>
      <c r="H19" s="62"/>
      <c r="I19" s="62"/>
      <c r="J19" s="62"/>
      <c r="K19" s="62"/>
      <c r="L19" s="63"/>
      <c r="M19" s="63"/>
      <c r="N19" s="63"/>
      <c r="O19" s="63"/>
      <c r="P19" s="63"/>
      <c r="Q19" s="63"/>
      <c r="R19" s="63"/>
      <c r="S19" s="63"/>
      <c r="T19" s="36">
        <f t="shared" si="1"/>
        <v>0</v>
      </c>
      <c r="U19" s="2">
        <f t="shared" si="0"/>
        <v>0</v>
      </c>
    </row>
    <row r="20" spans="1:21" ht="15">
      <c r="A20" s="10"/>
      <c r="B20" s="11"/>
      <c r="C20" s="13"/>
      <c r="D20" s="49"/>
      <c r="E20" s="61"/>
      <c r="F20" s="62"/>
      <c r="G20" s="62"/>
      <c r="H20" s="62"/>
      <c r="I20" s="62"/>
      <c r="J20" s="62"/>
      <c r="K20" s="62"/>
      <c r="L20" s="63"/>
      <c r="M20" s="63"/>
      <c r="N20" s="63"/>
      <c r="O20" s="63"/>
      <c r="P20" s="63"/>
      <c r="Q20" s="63"/>
      <c r="R20" s="63"/>
      <c r="S20" s="63"/>
      <c r="T20" s="36">
        <f t="shared" si="1"/>
        <v>0</v>
      </c>
      <c r="U20" s="2">
        <f t="shared" si="0"/>
        <v>0</v>
      </c>
    </row>
    <row r="21" spans="1:21" ht="15">
      <c r="A21" s="10"/>
      <c r="B21" s="11"/>
      <c r="C21" s="13"/>
      <c r="D21" s="49"/>
      <c r="E21" s="61"/>
      <c r="F21" s="62"/>
      <c r="G21" s="62"/>
      <c r="H21" s="62"/>
      <c r="I21" s="62"/>
      <c r="J21" s="62"/>
      <c r="K21" s="62"/>
      <c r="L21" s="63"/>
      <c r="M21" s="63"/>
      <c r="N21" s="63"/>
      <c r="O21" s="63"/>
      <c r="P21" s="63"/>
      <c r="Q21" s="63"/>
      <c r="R21" s="63"/>
      <c r="S21" s="63"/>
      <c r="T21" s="36">
        <f t="shared" si="1"/>
        <v>0</v>
      </c>
      <c r="U21" s="2">
        <f t="shared" si="0"/>
        <v>0</v>
      </c>
    </row>
    <row r="22" spans="1:21" ht="15">
      <c r="A22" s="16" t="s">
        <v>35</v>
      </c>
      <c r="B22" s="11"/>
      <c r="C22" s="13"/>
      <c r="D22" s="49"/>
      <c r="E22" s="61"/>
      <c r="F22" s="62"/>
      <c r="G22" s="62"/>
      <c r="H22" s="62"/>
      <c r="I22" s="62"/>
      <c r="J22" s="62"/>
      <c r="K22" s="62"/>
      <c r="L22" s="63"/>
      <c r="M22" s="63"/>
      <c r="N22" s="63"/>
      <c r="O22" s="63"/>
      <c r="P22" s="63"/>
      <c r="Q22" s="63"/>
      <c r="R22" s="63"/>
      <c r="S22" s="63"/>
      <c r="T22" s="36">
        <f t="shared" si="1"/>
        <v>0</v>
      </c>
      <c r="U22" s="2">
        <f t="shared" si="0"/>
        <v>0</v>
      </c>
    </row>
    <row r="23" spans="1:21" ht="15">
      <c r="A23" s="237"/>
      <c r="B23" s="237"/>
      <c r="C23" s="14"/>
      <c r="D23" s="52">
        <f>SUM(D9:D22)</f>
        <v>251000000</v>
      </c>
      <c r="E23" s="52">
        <f t="shared" ref="E23:S23" si="2">SUM(E9:E22)</f>
        <v>40000000</v>
      </c>
      <c r="F23" s="52">
        <f t="shared" si="2"/>
        <v>0</v>
      </c>
      <c r="G23" s="52">
        <f t="shared" si="2"/>
        <v>170000000</v>
      </c>
      <c r="H23" s="52">
        <f t="shared" si="2"/>
        <v>130000000</v>
      </c>
      <c r="I23" s="52">
        <f t="shared" si="2"/>
        <v>100000000</v>
      </c>
      <c r="J23" s="52">
        <f t="shared" si="2"/>
        <v>35000000</v>
      </c>
      <c r="K23" s="52">
        <f t="shared" si="2"/>
        <v>10000000</v>
      </c>
      <c r="L23" s="52">
        <f t="shared" si="2"/>
        <v>4000000</v>
      </c>
      <c r="M23" s="52">
        <f t="shared" si="2"/>
        <v>15000000</v>
      </c>
      <c r="N23" s="52">
        <f t="shared" si="2"/>
        <v>25000000</v>
      </c>
      <c r="O23" s="52">
        <f t="shared" si="2"/>
        <v>30000000</v>
      </c>
      <c r="P23" s="52">
        <f t="shared" si="2"/>
        <v>5000000</v>
      </c>
      <c r="Q23" s="52">
        <f t="shared" si="2"/>
        <v>11000000</v>
      </c>
      <c r="R23" s="52">
        <f t="shared" si="2"/>
        <v>10000000</v>
      </c>
      <c r="S23" s="52">
        <f t="shared" si="2"/>
        <v>0</v>
      </c>
      <c r="T23" s="39">
        <f>SUM(T9:T22)</f>
        <v>585000000</v>
      </c>
      <c r="U23" s="14"/>
    </row>
    <row r="25" spans="1:21">
      <c r="K25" s="66" t="s">
        <v>22</v>
      </c>
      <c r="L25" s="66">
        <v>13200000</v>
      </c>
    </row>
    <row r="26" spans="1:21" ht="42.75">
      <c r="B26" t="s">
        <v>36</v>
      </c>
      <c r="K26" s="67">
        <v>0.08</v>
      </c>
      <c r="L26" s="84">
        <v>1000000</v>
      </c>
      <c r="M26" s="89">
        <v>2120201003</v>
      </c>
      <c r="N26" s="62" t="s">
        <v>37</v>
      </c>
    </row>
    <row r="27" spans="1:21" ht="42.75">
      <c r="A27" s="99" t="s">
        <v>38</v>
      </c>
      <c r="B27" s="91" t="s">
        <v>39</v>
      </c>
      <c r="C27" s="92" t="s">
        <v>40</v>
      </c>
      <c r="D27" s="91"/>
      <c r="K27" s="67">
        <v>0.85</v>
      </c>
      <c r="L27" s="84">
        <v>12000000</v>
      </c>
      <c r="M27" s="89">
        <v>2120202006</v>
      </c>
      <c r="N27" s="62" t="s">
        <v>41</v>
      </c>
    </row>
    <row r="28" spans="1:21" ht="15">
      <c r="A28" s="100">
        <v>2110201001013</v>
      </c>
      <c r="B28" s="95">
        <v>5000000</v>
      </c>
      <c r="C28" s="94" t="s">
        <v>42</v>
      </c>
      <c r="D28" s="93"/>
    </row>
    <row r="29" spans="1:21" ht="15">
      <c r="A29" s="100">
        <v>212020100201</v>
      </c>
      <c r="B29" s="95">
        <v>3000000</v>
      </c>
      <c r="C29" s="94" t="s">
        <v>42</v>
      </c>
      <c r="D29" s="93"/>
    </row>
    <row r="30" spans="1:21" ht="15">
      <c r="A30" s="100">
        <v>212020100301</v>
      </c>
      <c r="B30" s="95">
        <v>11000000</v>
      </c>
      <c r="C30" s="94" t="s">
        <v>42</v>
      </c>
      <c r="D30" s="93"/>
    </row>
    <row r="31" spans="1:21" ht="15">
      <c r="A31" s="100">
        <v>212020100306</v>
      </c>
      <c r="B31" s="95">
        <v>10000000</v>
      </c>
      <c r="C31" s="94" t="s">
        <v>42</v>
      </c>
      <c r="D31" s="93"/>
    </row>
    <row r="32" spans="1:21" ht="15">
      <c r="A32" s="100">
        <v>212020100308</v>
      </c>
      <c r="B32" s="95">
        <v>2000000</v>
      </c>
      <c r="C32" s="94" t="s">
        <v>42</v>
      </c>
      <c r="D32" s="93"/>
    </row>
    <row r="33" spans="1:4" ht="15">
      <c r="A33" s="100">
        <v>212020100403</v>
      </c>
      <c r="B33" s="95">
        <v>1000000</v>
      </c>
      <c r="C33" s="94" t="s">
        <v>42</v>
      </c>
      <c r="D33" s="93"/>
    </row>
    <row r="34" spans="1:4" ht="15">
      <c r="A34" s="100">
        <v>212020200603</v>
      </c>
      <c r="B34" s="95">
        <v>3000000</v>
      </c>
      <c r="C34" s="94" t="s">
        <v>42</v>
      </c>
      <c r="D34" s="93"/>
    </row>
    <row r="35" spans="1:4" ht="15">
      <c r="A35" s="100">
        <v>212020200605</v>
      </c>
      <c r="B35" s="95">
        <v>7000000</v>
      </c>
      <c r="C35" s="94" t="s">
        <v>42</v>
      </c>
      <c r="D35" s="93"/>
    </row>
    <row r="36" spans="1:4" ht="15">
      <c r="A36" s="100">
        <v>212020200606</v>
      </c>
      <c r="B36" s="95">
        <v>12000000</v>
      </c>
      <c r="C36" s="94" t="s">
        <v>42</v>
      </c>
      <c r="D36" s="93"/>
    </row>
    <row r="37" spans="1:4" ht="15">
      <c r="A37" s="100">
        <v>212020200813</v>
      </c>
      <c r="B37" s="95">
        <v>40000000</v>
      </c>
      <c r="C37" s="94" t="s">
        <v>42</v>
      </c>
      <c r="D37" s="93"/>
    </row>
    <row r="38" spans="1:4" ht="15">
      <c r="A38" s="100">
        <v>212020200815</v>
      </c>
      <c r="B38" s="95">
        <v>3000000</v>
      </c>
      <c r="C38" s="94" t="s">
        <v>42</v>
      </c>
      <c r="D38" s="93"/>
    </row>
    <row r="39" spans="1:4" ht="15">
      <c r="A39" s="100">
        <v>212020200816</v>
      </c>
      <c r="B39" s="95">
        <v>27000000</v>
      </c>
      <c r="C39" s="94" t="s">
        <v>42</v>
      </c>
      <c r="D39" s="93"/>
    </row>
    <row r="40" spans="1:4" ht="15">
      <c r="A40" s="100">
        <v>212020200907</v>
      </c>
      <c r="B40" s="95">
        <v>130000000</v>
      </c>
      <c r="C40" s="94" t="s">
        <v>42</v>
      </c>
      <c r="D40" s="93"/>
    </row>
    <row r="41" spans="1:4" ht="15">
      <c r="A41" s="100">
        <v>2120202010</v>
      </c>
      <c r="B41" s="95">
        <v>4000000</v>
      </c>
      <c r="C41" s="94" t="s">
        <v>42</v>
      </c>
      <c r="D41" s="93"/>
    </row>
    <row r="42" spans="1:4" ht="15">
      <c r="A42" s="100">
        <v>2130802</v>
      </c>
      <c r="B42" s="95">
        <v>100000000</v>
      </c>
      <c r="C42" s="94" t="s">
        <v>42</v>
      </c>
      <c r="D42" s="93"/>
    </row>
    <row r="43" spans="1:4" ht="15">
      <c r="A43" s="100">
        <v>215020605</v>
      </c>
      <c r="B43" s="95">
        <v>3000000</v>
      </c>
      <c r="C43" s="94" t="s">
        <v>42</v>
      </c>
      <c r="D43" s="93"/>
    </row>
    <row r="44" spans="1:4" ht="15">
      <c r="A44" s="100">
        <v>2510101</v>
      </c>
      <c r="B44" s="95">
        <v>35000000</v>
      </c>
      <c r="C44" s="94" t="s">
        <v>42</v>
      </c>
      <c r="D44" s="93"/>
    </row>
    <row r="45" spans="1:4" ht="15">
      <c r="A45" s="100">
        <v>2510106</v>
      </c>
      <c r="B45" s="95">
        <v>8000000</v>
      </c>
      <c r="C45" s="94" t="s">
        <v>42</v>
      </c>
      <c r="D45" s="93"/>
    </row>
    <row r="46" spans="1:4" ht="15">
      <c r="A46" s="100">
        <v>2510206</v>
      </c>
      <c r="B46" s="95">
        <v>223000000</v>
      </c>
      <c r="C46" s="94" t="s">
        <v>42</v>
      </c>
      <c r="D46" s="93"/>
    </row>
    <row r="47" spans="1:4" ht="15">
      <c r="A47" s="100">
        <v>2510211</v>
      </c>
      <c r="B47" s="95">
        <v>1000000</v>
      </c>
      <c r="C47" s="94" t="s">
        <v>42</v>
      </c>
      <c r="D47" s="93"/>
    </row>
    <row r="48" spans="1:4" ht="15">
      <c r="B48" s="98">
        <f>SUM(B28:B47)</f>
        <v>628000000</v>
      </c>
    </row>
    <row r="50" spans="1:4">
      <c r="D50" s="59"/>
    </row>
    <row r="51" spans="1:4" ht="15.75">
      <c r="A51" s="101" t="s">
        <v>38</v>
      </c>
      <c r="B51" s="96" t="s">
        <v>39</v>
      </c>
      <c r="C51" s="97" t="s">
        <v>40</v>
      </c>
      <c r="D51" s="59"/>
    </row>
    <row r="52" spans="1:4" ht="15">
      <c r="A52" s="102">
        <v>11020500109</v>
      </c>
      <c r="B52" s="95">
        <v>5000000</v>
      </c>
      <c r="C52" s="94" t="s">
        <v>42</v>
      </c>
      <c r="D52" s="93"/>
    </row>
    <row r="53" spans="1:4" ht="15">
      <c r="A53" s="102">
        <v>11020500209</v>
      </c>
      <c r="B53" s="95">
        <v>1000000</v>
      </c>
      <c r="C53" s="94" t="s">
        <v>42</v>
      </c>
      <c r="D53" s="93"/>
    </row>
    <row r="54" spans="1:4" ht="15">
      <c r="A54" s="102">
        <v>12080100201</v>
      </c>
      <c r="B54" s="95">
        <v>50000000</v>
      </c>
      <c r="C54" s="94" t="s">
        <v>42</v>
      </c>
      <c r="D54" s="93"/>
    </row>
    <row r="55" spans="1:4" ht="15">
      <c r="A55" s="102">
        <v>13010101</v>
      </c>
      <c r="B55" s="95">
        <v>126000000</v>
      </c>
      <c r="C55" s="94" t="s">
        <v>42</v>
      </c>
      <c r="D55" s="93"/>
    </row>
    <row r="56" spans="1:4" ht="15">
      <c r="A56" s="102">
        <v>13010206</v>
      </c>
      <c r="B56" s="95">
        <v>120000000</v>
      </c>
      <c r="C56" s="94" t="s">
        <v>42</v>
      </c>
      <c r="D56" s="93"/>
    </row>
    <row r="57" spans="1:4" ht="15">
      <c r="B57" s="98">
        <f>SUM(B52:B56)</f>
        <v>302000000</v>
      </c>
    </row>
  </sheetData>
  <autoFilter ref="A51:G56" xr:uid="{EA3F882F-A30F-49EA-8C44-552F5553B2F2}"/>
  <mergeCells count="3">
    <mergeCell ref="A7:D7"/>
    <mergeCell ref="E7:T7"/>
    <mergeCell ref="A23:B23"/>
  </mergeCells>
  <dataValidations count="2">
    <dataValidation type="list" allowBlank="1" showInputMessage="1" showErrorMessage="1" sqref="B22:C22" xr:uid="{3E6A60A4-4E90-427D-BE01-7C7377AA610F}">
      <formula1>$A$4:$A$6</formula1>
    </dataValidation>
    <dataValidation type="list" allowBlank="1" showInputMessage="1" showErrorMessage="1" sqref="B9:C21" xr:uid="{FCB0C0A5-6410-4408-9F65-0665B9C9DB69}">
      <formula1>$A$3:$A$5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370FF-59FE-4919-A3A1-38E14417661F}">
  <dimension ref="A1:J33"/>
  <sheetViews>
    <sheetView workbookViewId="0">
      <selection activeCell="I13" sqref="I13"/>
    </sheetView>
  </sheetViews>
  <sheetFormatPr defaultColWidth="9" defaultRowHeight="14.25"/>
  <cols>
    <col min="1" max="1" width="13.85546875" customWidth="1"/>
    <col min="2" max="2" width="22.140625" style="2" customWidth="1"/>
    <col min="3" max="3" width="20.28515625" style="2" customWidth="1"/>
    <col min="7" max="7" width="13.42578125" customWidth="1"/>
    <col min="8" max="8" width="19.5703125" customWidth="1"/>
    <col min="9" max="9" width="17.140625" customWidth="1"/>
    <col min="10" max="10" width="17" customWidth="1"/>
  </cols>
  <sheetData>
    <row r="1" spans="1:9">
      <c r="B1" s="171" t="s">
        <v>263</v>
      </c>
      <c r="C1" s="172" t="s">
        <v>264</v>
      </c>
      <c r="H1" s="172" t="s">
        <v>105</v>
      </c>
      <c r="I1" s="172" t="s">
        <v>86</v>
      </c>
    </row>
    <row r="2" spans="1:9" ht="15">
      <c r="B2" s="259" t="s">
        <v>265</v>
      </c>
      <c r="C2" s="259"/>
      <c r="H2" s="259" t="s">
        <v>266</v>
      </c>
      <c r="I2" s="259"/>
    </row>
    <row r="3" spans="1:9" ht="15">
      <c r="B3" s="8" t="s">
        <v>8</v>
      </c>
      <c r="C3" s="8" t="s">
        <v>9</v>
      </c>
      <c r="H3" s="8" t="s">
        <v>8</v>
      </c>
      <c r="I3" s="8" t="s">
        <v>9</v>
      </c>
    </row>
    <row r="4" spans="1:9">
      <c r="A4" s="2">
        <v>21060002</v>
      </c>
      <c r="B4" s="119">
        <v>0</v>
      </c>
      <c r="C4" s="119">
        <v>0</v>
      </c>
      <c r="G4" s="2">
        <v>21060002</v>
      </c>
      <c r="H4" s="174">
        <v>120000000</v>
      </c>
      <c r="I4" s="174">
        <v>180000000</v>
      </c>
    </row>
    <row r="5" spans="1:9">
      <c r="A5" s="2">
        <v>21030002</v>
      </c>
      <c r="B5" s="174">
        <v>40000000</v>
      </c>
      <c r="C5" s="119">
        <v>0</v>
      </c>
      <c r="G5" s="2">
        <v>21030002</v>
      </c>
      <c r="H5" s="174">
        <v>35000000</v>
      </c>
      <c r="I5" s="174">
        <v>40000000</v>
      </c>
    </row>
    <row r="6" spans="1:9">
      <c r="A6" s="2">
        <v>21040004</v>
      </c>
      <c r="B6" s="119">
        <v>0</v>
      </c>
      <c r="C6" s="119">
        <v>0</v>
      </c>
      <c r="G6" s="2">
        <v>21040004</v>
      </c>
      <c r="H6" s="119">
        <v>0</v>
      </c>
      <c r="I6" s="174">
        <v>6000000</v>
      </c>
    </row>
    <row r="7" spans="1:9">
      <c r="A7" s="2">
        <v>21020004</v>
      </c>
      <c r="B7" s="119">
        <v>0</v>
      </c>
      <c r="C7" s="119">
        <v>0</v>
      </c>
      <c r="G7" s="2">
        <v>21020004</v>
      </c>
      <c r="H7" s="119">
        <v>0</v>
      </c>
      <c r="I7" s="119">
        <v>0</v>
      </c>
    </row>
    <row r="8" spans="1:9">
      <c r="A8" s="2">
        <v>21040005</v>
      </c>
      <c r="B8" s="174">
        <f>5295000000</f>
        <v>5295000000</v>
      </c>
      <c r="C8" s="174">
        <f>5295000000+30000000</f>
        <v>5325000000</v>
      </c>
      <c r="G8" s="2">
        <v>21040005</v>
      </c>
      <c r="H8" s="119">
        <v>0</v>
      </c>
      <c r="I8" s="174">
        <v>674000000</v>
      </c>
    </row>
    <row r="9" spans="1:9">
      <c r="A9" s="2">
        <v>21030005</v>
      </c>
      <c r="B9" s="119">
        <v>0</v>
      </c>
      <c r="C9" s="174">
        <f>75000000</f>
        <v>75000000</v>
      </c>
      <c r="G9" s="2">
        <v>21030005</v>
      </c>
      <c r="H9" s="119">
        <v>0</v>
      </c>
      <c r="I9" s="174">
        <v>300000000</v>
      </c>
    </row>
    <row r="10" spans="1:9">
      <c r="A10" s="2">
        <v>21040007</v>
      </c>
      <c r="B10" s="174">
        <v>30000000</v>
      </c>
      <c r="C10" s="119">
        <v>0</v>
      </c>
      <c r="G10" s="2">
        <v>21040007</v>
      </c>
      <c r="H10" s="174">
        <v>540000000</v>
      </c>
      <c r="I10" s="174">
        <v>39000000</v>
      </c>
    </row>
    <row r="11" spans="1:9">
      <c r="A11" s="2">
        <v>21040006</v>
      </c>
      <c r="B11" s="119">
        <v>0</v>
      </c>
      <c r="C11" s="119">
        <v>0</v>
      </c>
      <c r="G11" s="2">
        <v>21040006</v>
      </c>
      <c r="H11" s="174">
        <v>12000000</v>
      </c>
      <c r="I11" s="174">
        <v>15000000</v>
      </c>
    </row>
    <row r="12" spans="1:9">
      <c r="A12" s="2">
        <v>21020005</v>
      </c>
      <c r="B12" s="119">
        <v>0</v>
      </c>
      <c r="C12" s="119">
        <v>0</v>
      </c>
      <c r="G12" s="2">
        <v>21020005</v>
      </c>
      <c r="H12" s="119"/>
      <c r="I12" s="119"/>
    </row>
    <row r="15" spans="1:9" ht="15">
      <c r="B15" s="122">
        <f>SUM(B4:B14)</f>
        <v>5365000000</v>
      </c>
      <c r="C15" s="122">
        <f>SUM(C4:C14)</f>
        <v>5400000000</v>
      </c>
      <c r="H15" s="122">
        <f>SUM(H4:H14)</f>
        <v>707000000</v>
      </c>
      <c r="I15" s="122">
        <f>SUM(I4:I14)</f>
        <v>1254000000</v>
      </c>
    </row>
    <row r="17" spans="1:10" ht="15">
      <c r="A17" s="1" t="s">
        <v>267</v>
      </c>
      <c r="B17" s="173" t="s">
        <v>107</v>
      </c>
      <c r="C17" s="2" t="s">
        <v>85</v>
      </c>
      <c r="G17" s="1" t="s">
        <v>268</v>
      </c>
      <c r="H17" s="173"/>
      <c r="I17" s="2"/>
    </row>
    <row r="18" spans="1:10" ht="15">
      <c r="B18" s="8" t="s">
        <v>8</v>
      </c>
      <c r="C18" s="8" t="s">
        <v>9</v>
      </c>
      <c r="H18" s="8" t="s">
        <v>8</v>
      </c>
      <c r="I18" s="8" t="s">
        <v>9</v>
      </c>
    </row>
    <row r="19" spans="1:10">
      <c r="A19" s="2">
        <v>21060002</v>
      </c>
      <c r="B19" s="119">
        <v>0</v>
      </c>
      <c r="C19" s="119">
        <v>0</v>
      </c>
      <c r="G19" s="2">
        <v>21060002</v>
      </c>
      <c r="H19" s="174">
        <v>126000000</v>
      </c>
      <c r="I19" s="174">
        <v>35000000</v>
      </c>
    </row>
    <row r="20" spans="1:10">
      <c r="A20" s="2">
        <v>21030002</v>
      </c>
      <c r="B20" s="174">
        <v>35000000</v>
      </c>
      <c r="C20" s="119">
        <v>0</v>
      </c>
      <c r="G20" s="2">
        <v>21030002</v>
      </c>
      <c r="H20" s="119">
        <v>0</v>
      </c>
      <c r="I20" s="174">
        <v>18000000</v>
      </c>
    </row>
    <row r="21" spans="1:10">
      <c r="A21" s="2">
        <v>21040004</v>
      </c>
      <c r="B21" s="119">
        <v>0</v>
      </c>
      <c r="C21" s="119">
        <v>0</v>
      </c>
      <c r="G21" s="2">
        <v>21040004</v>
      </c>
      <c r="H21" s="119">
        <v>0</v>
      </c>
      <c r="I21" s="174">
        <v>10000000</v>
      </c>
    </row>
    <row r="22" spans="1:10">
      <c r="A22" s="2">
        <v>21020004</v>
      </c>
      <c r="B22" s="119">
        <v>0</v>
      </c>
      <c r="C22" s="174">
        <v>136000000</v>
      </c>
      <c r="G22" s="2">
        <v>21020004</v>
      </c>
      <c r="H22" s="119">
        <v>0</v>
      </c>
      <c r="I22" s="119">
        <v>0</v>
      </c>
    </row>
    <row r="23" spans="1:10">
      <c r="A23" s="2">
        <v>21040005</v>
      </c>
      <c r="B23" s="174">
        <f>1100000000+136000000+894000000</f>
        <v>2130000000</v>
      </c>
      <c r="C23" s="174">
        <v>894000000</v>
      </c>
      <c r="G23" s="2">
        <v>21040005</v>
      </c>
      <c r="H23" s="119">
        <v>0</v>
      </c>
      <c r="I23" s="174">
        <f>1304000000-C23</f>
        <v>410000000</v>
      </c>
    </row>
    <row r="24" spans="1:10">
      <c r="A24" s="2">
        <v>21030005</v>
      </c>
      <c r="B24" s="119">
        <v>0</v>
      </c>
      <c r="C24" s="174">
        <v>1100000000</v>
      </c>
      <c r="G24" s="2">
        <v>21030005</v>
      </c>
      <c r="H24" s="119">
        <v>0</v>
      </c>
      <c r="I24" s="119">
        <v>0</v>
      </c>
    </row>
    <row r="25" spans="1:10">
      <c r="A25" s="2">
        <v>21040007</v>
      </c>
      <c r="B25" s="119">
        <v>0</v>
      </c>
      <c r="C25" s="119">
        <v>0</v>
      </c>
      <c r="G25" s="2">
        <v>21040007</v>
      </c>
      <c r="H25" s="174">
        <v>140000000</v>
      </c>
      <c r="I25" s="174">
        <v>31000000</v>
      </c>
    </row>
    <row r="26" spans="1:10">
      <c r="A26" s="2">
        <v>21040006</v>
      </c>
      <c r="B26" s="119">
        <v>0</v>
      </c>
      <c r="C26" s="119">
        <v>0</v>
      </c>
      <c r="G26" s="2">
        <v>21040006</v>
      </c>
      <c r="H26" s="119">
        <v>0</v>
      </c>
      <c r="I26" s="119">
        <v>0</v>
      </c>
    </row>
    <row r="27" spans="1:10">
      <c r="A27" s="2">
        <v>21020005</v>
      </c>
      <c r="B27" s="119">
        <v>0</v>
      </c>
      <c r="C27" s="119">
        <v>0</v>
      </c>
      <c r="G27" s="2">
        <v>21020005</v>
      </c>
      <c r="H27" s="119">
        <v>0</v>
      </c>
      <c r="I27" s="119">
        <v>0</v>
      </c>
    </row>
    <row r="28" spans="1:10">
      <c r="H28" s="2"/>
      <c r="I28" s="2"/>
    </row>
    <row r="29" spans="1:10" ht="15">
      <c r="B29" s="122">
        <f>SUM(B19:B28)</f>
        <v>2165000000</v>
      </c>
      <c r="C29" s="122">
        <f>SUM(C19:C28)</f>
        <v>2130000000</v>
      </c>
      <c r="H29" s="122">
        <f>SUM(H19:H28)</f>
        <v>266000000</v>
      </c>
      <c r="I29" s="122">
        <f>SUM(I19:I28)</f>
        <v>504000000</v>
      </c>
    </row>
    <row r="31" spans="1:10" ht="15">
      <c r="B31" s="122">
        <f>+B15+B29</f>
        <v>7530000000</v>
      </c>
      <c r="C31" s="122">
        <f>+C15+C29</f>
        <v>7530000000</v>
      </c>
      <c r="H31" s="122">
        <f>+H15+H29</f>
        <v>973000000</v>
      </c>
      <c r="I31" s="122">
        <f>+I15+I29</f>
        <v>1758000000</v>
      </c>
      <c r="J31" s="143"/>
    </row>
    <row r="33" spans="2:2">
      <c r="B33" s="121"/>
    </row>
  </sheetData>
  <mergeCells count="2">
    <mergeCell ref="B2:C2"/>
    <mergeCell ref="H2:I2"/>
  </mergeCells>
  <conditionalFormatting sqref="B15:C15">
    <cfRule type="duplicateValues" dxfId="5" priority="7"/>
  </conditionalFormatting>
  <conditionalFormatting sqref="B29:C29">
    <cfRule type="duplicateValues" dxfId="4" priority="5"/>
  </conditionalFormatting>
  <conditionalFormatting sqref="B31:C31">
    <cfRule type="duplicateValues" dxfId="3" priority="4"/>
  </conditionalFormatting>
  <conditionalFormatting sqref="H15:I15">
    <cfRule type="duplicateValues" dxfId="2" priority="6"/>
  </conditionalFormatting>
  <conditionalFormatting sqref="H29:I29">
    <cfRule type="duplicateValues" dxfId="1" priority="2"/>
  </conditionalFormatting>
  <conditionalFormatting sqref="H31:I31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FEDBF-DB83-4525-8253-4D1FEA6AA843}">
  <dimension ref="A1:X88"/>
  <sheetViews>
    <sheetView topLeftCell="A11" workbookViewId="0">
      <selection activeCell="O8" sqref="O8"/>
    </sheetView>
  </sheetViews>
  <sheetFormatPr defaultColWidth="9" defaultRowHeight="14.25"/>
  <cols>
    <col min="1" max="1" width="59.85546875" style="2" bestFit="1" customWidth="1"/>
    <col min="2" max="2" width="37.28515625" style="2" customWidth="1"/>
    <col min="3" max="3" width="16.85546875" style="42" customWidth="1"/>
    <col min="4" max="4" width="14.7109375" style="50" customWidth="1"/>
    <col min="5" max="5" width="13.140625" style="50" customWidth="1"/>
    <col min="6" max="7" width="11.5703125" style="50" customWidth="1"/>
    <col min="8" max="8" width="16.85546875" style="50" customWidth="1"/>
    <col min="9" max="9" width="16" style="50" customWidth="1"/>
    <col min="10" max="13" width="11.5703125" style="50" customWidth="1"/>
    <col min="14" max="14" width="13.42578125" style="50" customWidth="1"/>
    <col min="15" max="15" width="18.140625" style="50" customWidth="1"/>
    <col min="16" max="16" width="20.7109375" style="50" customWidth="1"/>
    <col min="17" max="17" width="11.5703125" style="50" customWidth="1"/>
    <col min="18" max="20" width="14.28515625" style="50" customWidth="1"/>
    <col min="21" max="21" width="12.7109375" style="50" customWidth="1"/>
    <col min="22" max="22" width="13.140625" style="50" customWidth="1"/>
    <col min="23" max="23" width="15.28515625" style="2" customWidth="1"/>
    <col min="24" max="24" width="12.5703125" style="2" customWidth="1"/>
  </cols>
  <sheetData>
    <row r="1" spans="1:24" ht="15">
      <c r="A1" s="14">
        <v>21030005</v>
      </c>
      <c r="F1" s="98" t="s">
        <v>0</v>
      </c>
    </row>
    <row r="2" spans="1:24">
      <c r="E2" s="50">
        <v>108</v>
      </c>
      <c r="F2" s="51" t="s">
        <v>43</v>
      </c>
    </row>
    <row r="3" spans="1:24">
      <c r="A3" s="25" t="s">
        <v>44</v>
      </c>
      <c r="B3" s="2" t="s">
        <v>45</v>
      </c>
      <c r="F3" s="51"/>
    </row>
    <row r="4" spans="1:24">
      <c r="A4" s="25" t="s">
        <v>46</v>
      </c>
      <c r="B4" s="2" t="s">
        <v>45</v>
      </c>
      <c r="C4" s="42" t="s">
        <v>4</v>
      </c>
    </row>
    <row r="5" spans="1:24">
      <c r="A5" s="25" t="s">
        <v>47</v>
      </c>
      <c r="B5" s="2" t="s">
        <v>48</v>
      </c>
      <c r="L5" s="50">
        <v>2180114</v>
      </c>
    </row>
    <row r="6" spans="1:24" ht="15">
      <c r="D6" s="2">
        <v>21101030205</v>
      </c>
      <c r="F6" s="50" t="s">
        <v>49</v>
      </c>
      <c r="G6" s="50" t="s">
        <v>50</v>
      </c>
      <c r="H6" s="50">
        <v>2510101</v>
      </c>
      <c r="I6" s="50">
        <v>2150206</v>
      </c>
      <c r="J6" s="50" t="s">
        <v>51</v>
      </c>
      <c r="K6" s="50" t="s">
        <v>52</v>
      </c>
      <c r="L6" s="148">
        <v>215020702</v>
      </c>
      <c r="M6" s="148">
        <v>215020701</v>
      </c>
      <c r="O6" s="50" t="s">
        <v>53</v>
      </c>
      <c r="P6" s="50" t="s">
        <v>53</v>
      </c>
      <c r="Q6" s="50" t="s">
        <v>53</v>
      </c>
      <c r="R6" s="2">
        <v>2150209</v>
      </c>
      <c r="S6" s="2">
        <v>2150208</v>
      </c>
      <c r="T6" s="2">
        <v>2510206</v>
      </c>
      <c r="U6" s="50" t="s">
        <v>54</v>
      </c>
    </row>
    <row r="7" spans="1:24" ht="15">
      <c r="A7" s="229" t="s">
        <v>8</v>
      </c>
      <c r="B7" s="230"/>
      <c r="C7" s="232"/>
      <c r="D7" s="239" t="s">
        <v>9</v>
      </c>
      <c r="E7" s="240"/>
      <c r="F7" s="240"/>
      <c r="G7" s="240"/>
      <c r="H7" s="240"/>
      <c r="I7" s="240"/>
      <c r="J7" s="240"/>
      <c r="K7" s="240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2"/>
      <c r="X7" s="14" t="s">
        <v>10</v>
      </c>
    </row>
    <row r="8" spans="1:24" s="26" customFormat="1" ht="39" customHeight="1">
      <c r="A8" s="151" t="s">
        <v>11</v>
      </c>
      <c r="B8" s="27" t="s">
        <v>12</v>
      </c>
      <c r="C8" s="150" t="s">
        <v>13</v>
      </c>
      <c r="D8" s="152" t="s">
        <v>55</v>
      </c>
      <c r="E8" s="153" t="s">
        <v>56</v>
      </c>
      <c r="F8" s="153" t="s">
        <v>57</v>
      </c>
      <c r="G8" s="153" t="s">
        <v>58</v>
      </c>
      <c r="H8" s="153" t="s">
        <v>59</v>
      </c>
      <c r="I8" s="153" t="s">
        <v>60</v>
      </c>
      <c r="J8" s="153" t="s">
        <v>61</v>
      </c>
      <c r="K8" s="153" t="s">
        <v>62</v>
      </c>
      <c r="L8" s="55" t="s">
        <v>63</v>
      </c>
      <c r="M8" s="55" t="s">
        <v>64</v>
      </c>
      <c r="N8" s="55" t="s">
        <v>65</v>
      </c>
      <c r="O8" s="55" t="s">
        <v>66</v>
      </c>
      <c r="P8" s="55" t="s">
        <v>67</v>
      </c>
      <c r="Q8" s="55" t="s">
        <v>68</v>
      </c>
      <c r="R8" s="55" t="s">
        <v>69</v>
      </c>
      <c r="S8" s="56" t="s">
        <v>70</v>
      </c>
      <c r="T8" s="56" t="s">
        <v>71</v>
      </c>
      <c r="U8" s="56" t="s">
        <v>72</v>
      </c>
      <c r="V8" s="150" t="s">
        <v>13</v>
      </c>
      <c r="W8" s="34"/>
      <c r="X8" s="34"/>
    </row>
    <row r="9" spans="1:24" s="25" customFormat="1" ht="30">
      <c r="A9" s="154" t="s">
        <v>73</v>
      </c>
      <c r="B9" s="29" t="s">
        <v>46</v>
      </c>
      <c r="C9" s="36">
        <v>367854303</v>
      </c>
      <c r="D9" s="155">
        <v>60000000</v>
      </c>
      <c r="E9" s="158">
        <v>36000000</v>
      </c>
      <c r="F9" s="158">
        <v>42000000</v>
      </c>
      <c r="G9" s="158">
        <v>19000000</v>
      </c>
      <c r="H9" s="158">
        <v>60000000</v>
      </c>
      <c r="I9" s="158">
        <v>65000000</v>
      </c>
      <c r="J9" s="158">
        <v>40000000</v>
      </c>
      <c r="K9" s="158">
        <v>20000000</v>
      </c>
      <c r="L9" s="157">
        <v>51000000</v>
      </c>
      <c r="M9" s="157">
        <v>16000000</v>
      </c>
      <c r="N9" s="157">
        <v>1175000000</v>
      </c>
      <c r="O9" s="157">
        <v>278000000</v>
      </c>
      <c r="P9" s="159">
        <v>2500000000</v>
      </c>
      <c r="Q9" s="157">
        <v>793000000</v>
      </c>
      <c r="R9" s="157">
        <v>20000000</v>
      </c>
      <c r="S9" s="157">
        <v>21000000</v>
      </c>
      <c r="T9" s="157">
        <v>300000000</v>
      </c>
      <c r="U9" s="157">
        <v>30000000</v>
      </c>
      <c r="V9" s="36">
        <f>SUM(D9:U9)</f>
        <v>5526000000</v>
      </c>
      <c r="W9" s="149">
        <v>5526000000</v>
      </c>
      <c r="X9" s="42">
        <f>+W9-V9</f>
        <v>0</v>
      </c>
    </row>
    <row r="10" spans="1:24" ht="45.75">
      <c r="A10" s="18" t="s">
        <v>74</v>
      </c>
      <c r="B10" s="19" t="s">
        <v>47</v>
      </c>
      <c r="C10" s="36">
        <v>4659000000</v>
      </c>
      <c r="D10" s="109"/>
      <c r="E10" s="110"/>
      <c r="F10" s="110"/>
      <c r="G10" s="110"/>
      <c r="H10" s="110"/>
      <c r="I10" s="110"/>
      <c r="J10" s="110"/>
      <c r="K10" s="110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49">
        <f t="shared" ref="V10:V21" si="0">SUM(D10:U10)</f>
        <v>0</v>
      </c>
      <c r="W10" s="50">
        <f>+W9-V9</f>
        <v>0</v>
      </c>
      <c r="X10" s="2">
        <f t="shared" ref="X10:X21" si="1">+C10-V10</f>
        <v>4659000000</v>
      </c>
    </row>
    <row r="11" spans="1:24" ht="28.5">
      <c r="A11" s="40" t="s">
        <v>75</v>
      </c>
      <c r="B11" s="41" t="s">
        <v>46</v>
      </c>
      <c r="C11" s="36"/>
      <c r="D11" s="109"/>
      <c r="E11" s="110"/>
      <c r="F11" s="110"/>
      <c r="G11" s="110"/>
      <c r="H11" s="110"/>
      <c r="I11" s="110"/>
      <c r="J11" s="110"/>
      <c r="K11" s="110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49">
        <f t="shared" si="0"/>
        <v>0</v>
      </c>
      <c r="X11" s="2">
        <f t="shared" si="1"/>
        <v>0</v>
      </c>
    </row>
    <row r="12" spans="1:24" ht="15">
      <c r="A12" s="10" t="s">
        <v>76</v>
      </c>
      <c r="B12" s="11"/>
      <c r="C12" s="36">
        <v>500000000</v>
      </c>
      <c r="D12" s="109"/>
      <c r="E12" s="110"/>
      <c r="F12" s="110"/>
      <c r="G12" s="110"/>
      <c r="H12" s="110"/>
      <c r="I12" s="110"/>
      <c r="J12" s="110"/>
      <c r="K12" s="110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49">
        <f t="shared" si="0"/>
        <v>0</v>
      </c>
      <c r="X12" s="2">
        <f t="shared" si="1"/>
        <v>500000000</v>
      </c>
    </row>
    <row r="13" spans="1:24" ht="15">
      <c r="A13" s="10" t="s">
        <v>77</v>
      </c>
      <c r="B13" s="11"/>
      <c r="C13" s="36">
        <v>1175000000</v>
      </c>
      <c r="D13" s="109"/>
      <c r="E13" s="110"/>
      <c r="F13" s="110"/>
      <c r="G13" s="110"/>
      <c r="H13" s="110"/>
      <c r="I13" s="110"/>
      <c r="J13" s="110"/>
      <c r="K13" s="110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49">
        <f t="shared" si="0"/>
        <v>0</v>
      </c>
      <c r="X13" s="2">
        <f t="shared" si="1"/>
        <v>1175000000</v>
      </c>
    </row>
    <row r="14" spans="1:24" ht="15">
      <c r="A14" s="81" t="s">
        <v>78</v>
      </c>
      <c r="B14" s="11"/>
      <c r="C14" s="36">
        <v>331611258.18000001</v>
      </c>
      <c r="D14" s="109"/>
      <c r="E14" s="110"/>
      <c r="F14" s="110"/>
      <c r="G14" s="110"/>
      <c r="H14" s="110"/>
      <c r="I14" s="110"/>
      <c r="J14" s="110"/>
      <c r="K14" s="110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49">
        <f t="shared" si="0"/>
        <v>0</v>
      </c>
      <c r="X14" s="2">
        <f t="shared" si="1"/>
        <v>331611258.18000001</v>
      </c>
    </row>
    <row r="15" spans="1:24" ht="15">
      <c r="A15" s="10"/>
      <c r="B15" s="11"/>
      <c r="C15" s="36"/>
      <c r="D15" s="109"/>
      <c r="E15" s="110"/>
      <c r="F15" s="110"/>
      <c r="G15" s="110"/>
      <c r="H15" s="110"/>
      <c r="I15" s="110"/>
      <c r="J15" s="110"/>
      <c r="K15" s="110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49">
        <f t="shared" si="0"/>
        <v>0</v>
      </c>
      <c r="X15" s="2">
        <f t="shared" si="1"/>
        <v>0</v>
      </c>
    </row>
    <row r="16" spans="1:24" ht="15">
      <c r="A16" s="10"/>
      <c r="B16" s="11"/>
      <c r="C16" s="36"/>
      <c r="D16" s="109"/>
      <c r="E16" s="110"/>
      <c r="F16" s="110"/>
      <c r="G16" s="110"/>
      <c r="H16" s="110"/>
      <c r="I16" s="110"/>
      <c r="J16" s="110"/>
      <c r="K16" s="110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49">
        <f t="shared" si="0"/>
        <v>0</v>
      </c>
      <c r="X16" s="2">
        <f t="shared" si="1"/>
        <v>0</v>
      </c>
    </row>
    <row r="17" spans="1:24" ht="15">
      <c r="A17" s="10"/>
      <c r="B17" s="11"/>
      <c r="C17" s="36"/>
      <c r="D17" s="109"/>
      <c r="E17" s="110"/>
      <c r="F17" s="110"/>
      <c r="G17" s="110"/>
      <c r="H17" s="110"/>
      <c r="I17" s="110"/>
      <c r="J17" s="110"/>
      <c r="K17" s="110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49">
        <f t="shared" si="0"/>
        <v>0</v>
      </c>
      <c r="X17" s="2">
        <f t="shared" si="1"/>
        <v>0</v>
      </c>
    </row>
    <row r="18" spans="1:24" ht="15">
      <c r="A18" s="10"/>
      <c r="B18" s="11"/>
      <c r="C18" s="36"/>
      <c r="D18" s="109"/>
      <c r="E18" s="110"/>
      <c r="F18" s="110"/>
      <c r="G18" s="110"/>
      <c r="H18" s="110"/>
      <c r="I18" s="110"/>
      <c r="J18" s="110"/>
      <c r="K18" s="110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49">
        <f t="shared" si="0"/>
        <v>0</v>
      </c>
      <c r="X18" s="2">
        <f t="shared" si="1"/>
        <v>0</v>
      </c>
    </row>
    <row r="19" spans="1:24" ht="15">
      <c r="A19" s="10"/>
      <c r="B19" s="11"/>
      <c r="C19" s="36"/>
      <c r="D19" s="109"/>
      <c r="E19" s="110"/>
      <c r="F19" s="110"/>
      <c r="G19" s="110"/>
      <c r="H19" s="110"/>
      <c r="I19" s="110"/>
      <c r="J19" s="110"/>
      <c r="K19" s="110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49">
        <f t="shared" si="0"/>
        <v>0</v>
      </c>
      <c r="X19" s="2">
        <f t="shared" si="1"/>
        <v>0</v>
      </c>
    </row>
    <row r="20" spans="1:24" ht="15">
      <c r="A20" s="10"/>
      <c r="B20" s="11"/>
      <c r="C20" s="36"/>
      <c r="D20" s="109"/>
      <c r="E20" s="110"/>
      <c r="F20" s="110"/>
      <c r="G20" s="110"/>
      <c r="H20" s="110"/>
      <c r="I20" s="110"/>
      <c r="J20" s="110"/>
      <c r="K20" s="110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49">
        <f t="shared" si="0"/>
        <v>0</v>
      </c>
      <c r="X20" s="2">
        <f t="shared" si="1"/>
        <v>0</v>
      </c>
    </row>
    <row r="21" spans="1:24" ht="15">
      <c r="A21" s="16" t="s">
        <v>35</v>
      </c>
      <c r="B21" s="11"/>
      <c r="C21" s="36"/>
      <c r="D21" s="109"/>
      <c r="E21" s="110"/>
      <c r="F21" s="110"/>
      <c r="G21" s="110"/>
      <c r="H21" s="110"/>
      <c r="I21" s="110"/>
      <c r="J21" s="110"/>
      <c r="K21" s="110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49">
        <f t="shared" si="0"/>
        <v>0</v>
      </c>
      <c r="X21" s="2">
        <f t="shared" si="1"/>
        <v>0</v>
      </c>
    </row>
    <row r="22" spans="1:24" ht="15">
      <c r="A22" s="237"/>
      <c r="B22" s="237"/>
      <c r="C22" s="36">
        <f>SUM(C9:C21)</f>
        <v>7033465561.1800003</v>
      </c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52">
        <f>SUM(V9:V21)</f>
        <v>5526000000</v>
      </c>
      <c r="W22" s="14"/>
      <c r="X22" s="14"/>
    </row>
    <row r="23" spans="1:24">
      <c r="V23" s="50">
        <v>5473240688.5</v>
      </c>
    </row>
    <row r="24" spans="1:24">
      <c r="N24" s="113" t="s">
        <v>79</v>
      </c>
      <c r="O24" s="113"/>
    </row>
    <row r="25" spans="1:24">
      <c r="G25" s="2">
        <v>2150209</v>
      </c>
      <c r="H25" s="2"/>
      <c r="I25" s="2"/>
      <c r="J25" s="2"/>
      <c r="K25" s="112">
        <v>2150104</v>
      </c>
      <c r="L25" s="2"/>
      <c r="M25" s="2"/>
      <c r="N25" s="113" t="s">
        <v>80</v>
      </c>
      <c r="O25" s="113"/>
      <c r="P25" s="2">
        <v>2150209</v>
      </c>
    </row>
    <row r="26" spans="1:24" ht="15">
      <c r="A26" s="14">
        <v>21030002</v>
      </c>
      <c r="D26" s="2">
        <v>2120202008</v>
      </c>
      <c r="E26" s="2">
        <v>2120202009</v>
      </c>
      <c r="F26" s="50" t="s">
        <v>81</v>
      </c>
      <c r="G26" s="112" t="s">
        <v>53</v>
      </c>
      <c r="H26" s="112">
        <v>2150208</v>
      </c>
      <c r="I26" s="112">
        <v>2150208</v>
      </c>
      <c r="J26" s="2">
        <v>2130802</v>
      </c>
      <c r="K26" s="112" t="s">
        <v>51</v>
      </c>
      <c r="L26" s="112" t="s">
        <v>82</v>
      </c>
      <c r="M26" s="112" t="s">
        <v>83</v>
      </c>
      <c r="N26" s="112" t="s">
        <v>84</v>
      </c>
      <c r="O26" s="112"/>
      <c r="P26" s="112" t="s">
        <v>53</v>
      </c>
      <c r="Q26" s="112" t="s">
        <v>49</v>
      </c>
      <c r="R26" s="112" t="s">
        <v>85</v>
      </c>
      <c r="S26" s="113" t="s">
        <v>86</v>
      </c>
      <c r="T26" s="112" t="s">
        <v>85</v>
      </c>
      <c r="U26" s="112" t="s">
        <v>86</v>
      </c>
    </row>
    <row r="27" spans="1:24" ht="15">
      <c r="A27" s="229" t="s">
        <v>8</v>
      </c>
      <c r="B27" s="230"/>
      <c r="C27" s="232"/>
      <c r="D27" s="239" t="s">
        <v>9</v>
      </c>
      <c r="E27" s="240"/>
      <c r="F27" s="240"/>
      <c r="G27" s="240"/>
      <c r="H27" s="240"/>
      <c r="I27" s="240"/>
      <c r="J27" s="240"/>
      <c r="K27" s="240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2"/>
      <c r="X27" s="14" t="s">
        <v>10</v>
      </c>
    </row>
    <row r="28" spans="1:24" ht="15">
      <c r="A28" s="5" t="s">
        <v>11</v>
      </c>
      <c r="B28" s="6" t="s">
        <v>12</v>
      </c>
      <c r="C28" s="54" t="s">
        <v>13</v>
      </c>
      <c r="D28" s="104" t="s">
        <v>87</v>
      </c>
      <c r="E28" s="105" t="s">
        <v>17</v>
      </c>
      <c r="F28" s="105" t="s">
        <v>56</v>
      </c>
      <c r="G28" s="105" t="s">
        <v>88</v>
      </c>
      <c r="H28" s="105" t="s">
        <v>89</v>
      </c>
      <c r="I28" s="105" t="s">
        <v>90</v>
      </c>
      <c r="J28" s="105" t="s">
        <v>91</v>
      </c>
      <c r="K28" s="105" t="s">
        <v>92</v>
      </c>
      <c r="L28" s="106" t="s">
        <v>93</v>
      </c>
      <c r="M28" s="106" t="s">
        <v>94</v>
      </c>
      <c r="N28" s="106" t="s">
        <v>95</v>
      </c>
      <c r="O28" s="106"/>
      <c r="P28" s="106" t="s">
        <v>70</v>
      </c>
      <c r="Q28" s="106" t="s">
        <v>21</v>
      </c>
      <c r="R28" s="106" t="s">
        <v>96</v>
      </c>
      <c r="S28" s="107" t="s">
        <v>97</v>
      </c>
      <c r="T28" s="107" t="s">
        <v>98</v>
      </c>
      <c r="U28" s="107" t="s">
        <v>99</v>
      </c>
      <c r="V28" s="108" t="s">
        <v>13</v>
      </c>
    </row>
    <row r="29" spans="1:24" ht="15">
      <c r="A29" s="10" t="s">
        <v>100</v>
      </c>
      <c r="B29" s="112" t="s">
        <v>101</v>
      </c>
      <c r="C29" s="114">
        <v>230000000</v>
      </c>
      <c r="D29" s="147">
        <v>5000000</v>
      </c>
      <c r="E29" s="145">
        <v>15000000</v>
      </c>
      <c r="F29" s="145">
        <v>45000000</v>
      </c>
      <c r="G29" s="145">
        <v>75000000</v>
      </c>
      <c r="H29" s="145">
        <v>15000000</v>
      </c>
      <c r="I29" s="145">
        <v>75000000</v>
      </c>
      <c r="J29" s="145">
        <v>4000000</v>
      </c>
      <c r="K29" s="145">
        <v>15000000</v>
      </c>
      <c r="L29" s="146">
        <v>3000000</v>
      </c>
      <c r="M29" s="146">
        <f>12000000+4000000</f>
        <v>16000000</v>
      </c>
      <c r="N29" s="146">
        <v>4000000</v>
      </c>
      <c r="O29" s="146"/>
      <c r="P29" s="146">
        <v>5000000</v>
      </c>
      <c r="Q29" s="146">
        <v>5000000</v>
      </c>
      <c r="R29" s="146">
        <v>18000000</v>
      </c>
      <c r="S29" s="146">
        <v>40000000</v>
      </c>
      <c r="T29" s="111"/>
      <c r="U29" s="111"/>
      <c r="V29" s="49">
        <f>SUM(D29:U29)</f>
        <v>340000000</v>
      </c>
      <c r="X29" s="2">
        <f t="shared" ref="X29:X41" si="2">+C29-V29</f>
        <v>-110000000</v>
      </c>
    </row>
    <row r="30" spans="1:24" ht="15">
      <c r="A30" s="10" t="s">
        <v>102</v>
      </c>
      <c r="B30" s="112"/>
      <c r="C30" s="36">
        <v>0</v>
      </c>
      <c r="D30" s="109"/>
      <c r="E30" s="110"/>
      <c r="F30" s="110"/>
      <c r="G30" s="110"/>
      <c r="H30" s="110"/>
      <c r="I30" s="110"/>
      <c r="J30" s="110"/>
      <c r="K30" s="110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49">
        <f t="shared" ref="V30:V41" si="3">SUM(D30:U30)</f>
        <v>0</v>
      </c>
      <c r="X30" s="2">
        <f t="shared" si="2"/>
        <v>0</v>
      </c>
    </row>
    <row r="31" spans="1:24" ht="15">
      <c r="A31" s="10" t="s">
        <v>103</v>
      </c>
      <c r="B31" s="115">
        <v>13010214</v>
      </c>
      <c r="C31" s="114">
        <v>40000000</v>
      </c>
      <c r="D31" s="109"/>
      <c r="E31" s="110"/>
      <c r="F31" s="110"/>
      <c r="G31" s="110"/>
      <c r="H31" s="110"/>
      <c r="I31" s="110"/>
      <c r="J31" s="110"/>
      <c r="K31" s="110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49">
        <f t="shared" si="3"/>
        <v>0</v>
      </c>
      <c r="X31" s="2">
        <f t="shared" si="2"/>
        <v>40000000</v>
      </c>
    </row>
    <row r="32" spans="1:24" ht="15">
      <c r="A32" s="10" t="s">
        <v>104</v>
      </c>
      <c r="B32" s="112" t="s">
        <v>105</v>
      </c>
      <c r="C32" s="114">
        <v>35000000</v>
      </c>
      <c r="D32" s="109"/>
      <c r="E32" s="110"/>
      <c r="F32" s="110"/>
      <c r="G32" s="110"/>
      <c r="H32" s="110"/>
      <c r="I32" s="110"/>
      <c r="J32" s="110"/>
      <c r="K32" s="110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49">
        <f t="shared" si="3"/>
        <v>0</v>
      </c>
      <c r="X32" s="2">
        <f t="shared" si="2"/>
        <v>35000000</v>
      </c>
    </row>
    <row r="33" spans="1:24" ht="15">
      <c r="A33" s="10" t="s">
        <v>106</v>
      </c>
      <c r="B33" s="112" t="s">
        <v>107</v>
      </c>
      <c r="C33" s="114">
        <v>35000000</v>
      </c>
      <c r="D33" s="109"/>
      <c r="E33" s="110"/>
      <c r="F33" s="110"/>
      <c r="G33" s="110"/>
      <c r="H33" s="110"/>
      <c r="I33" s="110"/>
      <c r="J33" s="110"/>
      <c r="K33" s="110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49">
        <f t="shared" si="3"/>
        <v>0</v>
      </c>
      <c r="X33" s="2">
        <f t="shared" si="2"/>
        <v>35000000</v>
      </c>
    </row>
    <row r="34" spans="1:24" ht="15">
      <c r="A34" s="10"/>
      <c r="B34" s="11"/>
      <c r="C34" s="36"/>
      <c r="D34" s="109"/>
      <c r="E34" s="110"/>
      <c r="F34" s="110"/>
      <c r="G34" s="110"/>
      <c r="H34" s="110"/>
      <c r="I34" s="110"/>
      <c r="J34" s="110"/>
      <c r="K34" s="110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49">
        <f t="shared" si="3"/>
        <v>0</v>
      </c>
      <c r="X34" s="2">
        <f t="shared" si="2"/>
        <v>0</v>
      </c>
    </row>
    <row r="35" spans="1:24" ht="15">
      <c r="A35" s="10"/>
      <c r="B35" s="11"/>
      <c r="C35" s="36"/>
      <c r="D35" s="109"/>
      <c r="E35" s="110"/>
      <c r="F35" s="110"/>
      <c r="G35" s="110"/>
      <c r="H35" s="110"/>
      <c r="I35" s="110"/>
      <c r="J35" s="110"/>
      <c r="K35" s="110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49">
        <f t="shared" si="3"/>
        <v>0</v>
      </c>
      <c r="X35" s="2">
        <f t="shared" si="2"/>
        <v>0</v>
      </c>
    </row>
    <row r="36" spans="1:24" ht="15">
      <c r="A36" s="10"/>
      <c r="B36" s="11"/>
      <c r="C36" s="36"/>
      <c r="D36" s="109"/>
      <c r="E36" s="110"/>
      <c r="F36" s="110"/>
      <c r="G36" s="110"/>
      <c r="H36" s="110"/>
      <c r="I36" s="110"/>
      <c r="J36" s="110"/>
      <c r="K36" s="110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49">
        <f t="shared" si="3"/>
        <v>0</v>
      </c>
      <c r="X36" s="2">
        <f t="shared" si="2"/>
        <v>0</v>
      </c>
    </row>
    <row r="37" spans="1:24" ht="15">
      <c r="A37" s="10"/>
      <c r="B37" s="11"/>
      <c r="C37" s="36"/>
      <c r="D37" s="109"/>
      <c r="E37" s="110"/>
      <c r="F37" s="110"/>
      <c r="G37" s="110"/>
      <c r="H37" s="110"/>
      <c r="I37" s="110"/>
      <c r="J37" s="110"/>
      <c r="K37" s="110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49">
        <f t="shared" si="3"/>
        <v>0</v>
      </c>
      <c r="X37" s="2">
        <f t="shared" si="2"/>
        <v>0</v>
      </c>
    </row>
    <row r="38" spans="1:24" ht="15">
      <c r="A38" s="10"/>
      <c r="B38" s="11"/>
      <c r="C38" s="36"/>
      <c r="D38" s="109"/>
      <c r="E38" s="110"/>
      <c r="F38" s="110"/>
      <c r="G38" s="110"/>
      <c r="H38" s="110"/>
      <c r="I38" s="110"/>
      <c r="J38" s="110"/>
      <c r="K38" s="110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49">
        <f t="shared" si="3"/>
        <v>0</v>
      </c>
      <c r="X38" s="2">
        <f t="shared" si="2"/>
        <v>0</v>
      </c>
    </row>
    <row r="39" spans="1:24" ht="15">
      <c r="A39" s="10"/>
      <c r="B39" s="11"/>
      <c r="C39" s="36"/>
      <c r="D39" s="109"/>
      <c r="E39" s="110"/>
      <c r="F39" s="110"/>
      <c r="G39" s="110"/>
      <c r="H39" s="110"/>
      <c r="I39" s="110"/>
      <c r="J39" s="110"/>
      <c r="K39" s="110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49">
        <f t="shared" si="3"/>
        <v>0</v>
      </c>
      <c r="X39" s="2">
        <f t="shared" si="2"/>
        <v>0</v>
      </c>
    </row>
    <row r="40" spans="1:24" ht="15">
      <c r="A40" s="10"/>
      <c r="B40" s="11"/>
      <c r="C40" s="36"/>
      <c r="D40" s="109"/>
      <c r="E40" s="110"/>
      <c r="F40" s="110"/>
      <c r="G40" s="110"/>
      <c r="H40" s="110"/>
      <c r="I40" s="110"/>
      <c r="J40" s="110"/>
      <c r="K40" s="110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49">
        <f t="shared" si="3"/>
        <v>0</v>
      </c>
      <c r="X40" s="2">
        <f t="shared" si="2"/>
        <v>0</v>
      </c>
    </row>
    <row r="41" spans="1:24" ht="15">
      <c r="A41" s="16" t="s">
        <v>108</v>
      </c>
      <c r="B41" s="11"/>
      <c r="C41" s="36"/>
      <c r="D41" s="109"/>
      <c r="E41" s="110"/>
      <c r="F41" s="110"/>
      <c r="G41" s="110"/>
      <c r="H41" s="110"/>
      <c r="I41" s="110"/>
      <c r="J41" s="110"/>
      <c r="K41" s="110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49">
        <f t="shared" si="3"/>
        <v>0</v>
      </c>
      <c r="X41" s="2">
        <f t="shared" si="2"/>
        <v>0</v>
      </c>
    </row>
    <row r="42" spans="1:24" ht="15">
      <c r="A42" s="237"/>
      <c r="B42" s="237"/>
      <c r="C42" s="36">
        <f>SUM(C29:C41)</f>
        <v>340000000</v>
      </c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52">
        <f>SUM(V29:V41)</f>
        <v>340000000</v>
      </c>
      <c r="W42" s="14"/>
      <c r="X42" s="14"/>
    </row>
    <row r="47" spans="1:24" ht="15.75">
      <c r="B47" s="91" t="s">
        <v>38</v>
      </c>
      <c r="C47" s="91" t="s">
        <v>39</v>
      </c>
      <c r="D47" s="91"/>
      <c r="E47" s="92"/>
      <c r="J47" s="50" t="s">
        <v>109</v>
      </c>
    </row>
    <row r="48" spans="1:24" ht="15">
      <c r="B48" s="93">
        <v>2110201001013</v>
      </c>
      <c r="C48" s="95">
        <v>34000000</v>
      </c>
      <c r="D48" s="95"/>
      <c r="E48" s="94"/>
      <c r="H48" s="103"/>
    </row>
    <row r="49" spans="2:8" ht="15">
      <c r="B49" s="93">
        <v>2110201001063</v>
      </c>
      <c r="C49" s="95">
        <v>2000000</v>
      </c>
      <c r="D49" s="95"/>
      <c r="E49" s="94"/>
      <c r="H49" s="103"/>
    </row>
    <row r="50" spans="2:8" ht="15">
      <c r="B50" s="93">
        <v>211020100108013</v>
      </c>
      <c r="C50" s="95">
        <v>2000000</v>
      </c>
      <c r="D50" s="95"/>
      <c r="E50" s="94"/>
      <c r="H50" s="103"/>
    </row>
    <row r="51" spans="2:8" ht="15">
      <c r="B51" s="93">
        <v>21102020013</v>
      </c>
      <c r="C51" s="95">
        <v>2000000</v>
      </c>
      <c r="D51" s="95"/>
      <c r="E51" s="94"/>
      <c r="H51" s="103"/>
    </row>
    <row r="52" spans="2:8" ht="15">
      <c r="B52" s="93">
        <v>21102020023</v>
      </c>
      <c r="C52" s="95">
        <v>2000000</v>
      </c>
      <c r="D52" s="95"/>
      <c r="E52" s="94"/>
      <c r="H52" s="103"/>
    </row>
    <row r="53" spans="2:8" ht="15">
      <c r="B53" s="93">
        <v>21102020033</v>
      </c>
      <c r="C53" s="95">
        <v>2000000</v>
      </c>
      <c r="D53" s="95"/>
      <c r="E53" s="94"/>
      <c r="H53" s="103"/>
    </row>
    <row r="54" spans="2:8" ht="15">
      <c r="B54" s="93">
        <v>212020200702</v>
      </c>
      <c r="C54" s="95">
        <v>3000000</v>
      </c>
      <c r="D54" s="95"/>
      <c r="E54" s="94"/>
      <c r="H54" s="103"/>
    </row>
    <row r="55" spans="2:8" ht="15">
      <c r="B55" s="93">
        <v>212020200808</v>
      </c>
      <c r="C55" s="95">
        <v>1000000</v>
      </c>
      <c r="D55" s="95"/>
      <c r="E55" s="94"/>
      <c r="H55" s="103"/>
    </row>
    <row r="56" spans="2:8" ht="15">
      <c r="B56" s="93">
        <v>212020200813</v>
      </c>
      <c r="C56" s="95">
        <v>4000000</v>
      </c>
      <c r="D56" s="95"/>
      <c r="E56" s="94"/>
      <c r="H56" s="103"/>
    </row>
    <row r="57" spans="2:8" ht="15">
      <c r="B57" s="93">
        <v>212020200907</v>
      </c>
      <c r="C57" s="95">
        <v>15000000</v>
      </c>
      <c r="D57" s="95"/>
      <c r="E57" s="94"/>
      <c r="H57" s="103"/>
    </row>
    <row r="58" spans="2:8" ht="15">
      <c r="B58" s="93">
        <v>2120202010</v>
      </c>
      <c r="C58" s="95">
        <v>4000000</v>
      </c>
      <c r="D58" s="95"/>
      <c r="E58" s="94"/>
      <c r="H58" s="103"/>
    </row>
    <row r="59" spans="2:8" ht="15">
      <c r="B59" s="93">
        <v>213030302</v>
      </c>
      <c r="C59" s="95">
        <v>3000000</v>
      </c>
      <c r="D59" s="95"/>
      <c r="E59" s="94"/>
      <c r="H59" s="103"/>
    </row>
    <row r="60" spans="2:8" ht="15">
      <c r="B60" s="93">
        <v>2130802</v>
      </c>
      <c r="C60" s="95">
        <v>4000000</v>
      </c>
      <c r="D60" s="95"/>
      <c r="E60" s="94"/>
      <c r="H60" s="103"/>
    </row>
    <row r="61" spans="2:8" ht="15">
      <c r="B61" s="93">
        <v>215010301</v>
      </c>
      <c r="C61" s="95">
        <v>3000000</v>
      </c>
      <c r="D61" s="95"/>
      <c r="E61" s="94"/>
      <c r="H61" s="103"/>
    </row>
    <row r="62" spans="2:8" ht="15">
      <c r="B62" s="93">
        <v>215010302</v>
      </c>
      <c r="C62" s="95">
        <v>7000000</v>
      </c>
      <c r="D62" s="95"/>
      <c r="E62" s="94"/>
      <c r="H62" s="103"/>
    </row>
    <row r="63" spans="2:8" ht="15">
      <c r="B63" s="93">
        <v>215010306</v>
      </c>
      <c r="C63" s="95">
        <v>5000000</v>
      </c>
      <c r="D63" s="95"/>
      <c r="E63" s="94"/>
      <c r="H63" s="103"/>
    </row>
    <row r="64" spans="2:8" ht="15">
      <c r="B64" s="93">
        <v>215020605</v>
      </c>
      <c r="C64" s="95">
        <v>4000000</v>
      </c>
      <c r="D64" s="95"/>
      <c r="E64" s="94"/>
      <c r="H64" s="103"/>
    </row>
    <row r="65" spans="2:8" ht="15">
      <c r="B65" s="93">
        <v>215020606</v>
      </c>
      <c r="C65" s="95">
        <v>2000000</v>
      </c>
      <c r="D65" s="95"/>
      <c r="E65" s="94"/>
      <c r="H65" s="103"/>
    </row>
    <row r="66" spans="2:8" ht="15">
      <c r="B66" s="93">
        <v>215020607</v>
      </c>
      <c r="C66" s="95">
        <v>7000000</v>
      </c>
      <c r="D66" s="95"/>
      <c r="E66" s="94"/>
      <c r="H66" s="103"/>
    </row>
    <row r="67" spans="2:8" ht="15">
      <c r="B67" s="93">
        <v>215020702</v>
      </c>
      <c r="C67" s="95">
        <v>1000000</v>
      </c>
      <c r="D67" s="95"/>
      <c r="E67" s="94"/>
      <c r="H67" s="103"/>
    </row>
    <row r="68" spans="2:8" ht="15">
      <c r="B68" s="93">
        <v>215020804</v>
      </c>
      <c r="C68" s="95">
        <v>50000000</v>
      </c>
      <c r="D68" s="95"/>
      <c r="E68" s="94"/>
      <c r="H68" s="103"/>
    </row>
    <row r="69" spans="2:8" ht="15">
      <c r="B69" s="93">
        <v>215020806</v>
      </c>
      <c r="C69" s="95">
        <v>25000000</v>
      </c>
      <c r="D69" s="95"/>
      <c r="E69" s="94"/>
      <c r="H69" s="103"/>
    </row>
    <row r="70" spans="2:8" ht="15">
      <c r="B70" s="93">
        <v>215020815</v>
      </c>
      <c r="C70" s="95">
        <v>4000000</v>
      </c>
      <c r="D70" s="95"/>
      <c r="E70" s="94"/>
      <c r="H70" s="103"/>
    </row>
    <row r="71" spans="2:8" ht="15">
      <c r="B71" s="93">
        <v>215020816</v>
      </c>
      <c r="C71" s="95">
        <v>73000000</v>
      </c>
      <c r="D71" s="95"/>
      <c r="E71" s="94"/>
      <c r="H71" s="103"/>
    </row>
    <row r="72" spans="2:8" ht="15">
      <c r="B72" s="93">
        <v>215020908</v>
      </c>
      <c r="C72" s="95">
        <v>16000000</v>
      </c>
      <c r="D72" s="95"/>
      <c r="E72" s="94"/>
      <c r="H72" s="103"/>
    </row>
    <row r="73" spans="2:8" ht="15">
      <c r="B73" s="93">
        <v>2180114</v>
      </c>
      <c r="C73" s="95">
        <v>1000000</v>
      </c>
      <c r="D73" s="95"/>
      <c r="E73" s="94"/>
      <c r="H73" s="103"/>
    </row>
    <row r="74" spans="2:8" ht="15">
      <c r="B74" s="93">
        <v>2510101</v>
      </c>
      <c r="C74" s="95">
        <v>34000000</v>
      </c>
      <c r="D74" s="95"/>
      <c r="E74" s="94"/>
      <c r="H74" s="103"/>
    </row>
    <row r="75" spans="2:8" ht="15">
      <c r="B75" s="93">
        <v>2510106</v>
      </c>
      <c r="C75" s="95">
        <v>4000000</v>
      </c>
      <c r="D75" s="95"/>
      <c r="E75" s="94"/>
      <c r="H75" s="103"/>
    </row>
    <row r="76" spans="2:8" ht="15">
      <c r="B76" s="93">
        <v>2510206</v>
      </c>
      <c r="C76" s="95">
        <v>46000000</v>
      </c>
      <c r="D76" s="95"/>
      <c r="E76" s="94"/>
      <c r="H76" s="103"/>
    </row>
    <row r="77" spans="2:8">
      <c r="H77" s="103"/>
    </row>
    <row r="78" spans="2:8">
      <c r="H78" s="103"/>
    </row>
    <row r="79" spans="2:8">
      <c r="H79" s="103"/>
    </row>
    <row r="80" spans="2:8">
      <c r="H80" s="103"/>
    </row>
    <row r="81" spans="8:8">
      <c r="H81" s="103"/>
    </row>
    <row r="82" spans="8:8">
      <c r="H82" s="103"/>
    </row>
    <row r="83" spans="8:8">
      <c r="H83" s="103"/>
    </row>
    <row r="84" spans="8:8">
      <c r="H84" s="103"/>
    </row>
    <row r="85" spans="8:8">
      <c r="H85" s="103"/>
    </row>
    <row r="86" spans="8:8">
      <c r="H86" s="103"/>
    </row>
    <row r="87" spans="8:8">
      <c r="H87" s="103"/>
    </row>
    <row r="88" spans="8:8">
      <c r="H88" s="103"/>
    </row>
  </sheetData>
  <autoFilter ref="B47:G76" xr:uid="{987FEDBF-DB83-4525-8253-4D1FEA6AA843}"/>
  <mergeCells count="8">
    <mergeCell ref="A42:B42"/>
    <mergeCell ref="D42:U42"/>
    <mergeCell ref="A7:C7"/>
    <mergeCell ref="D7:V7"/>
    <mergeCell ref="A22:B22"/>
    <mergeCell ref="D22:U22"/>
    <mergeCell ref="A27:C27"/>
    <mergeCell ref="D27:V27"/>
  </mergeCells>
  <dataValidations count="1">
    <dataValidation type="list" allowBlank="1" showInputMessage="1" showErrorMessage="1" sqref="B11:B21 B9 B32:B41 B29:B30" xr:uid="{70E956A8-1D64-4223-9AE6-2B709DDC5D61}">
      <formula1>$A$4:$A$6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BE59C-DB39-489E-8658-85AF1C1519D8}">
  <sheetPr>
    <tabColor theme="9" tint="0.79998168889431442"/>
  </sheetPr>
  <dimension ref="A1:Y23"/>
  <sheetViews>
    <sheetView workbookViewId="0">
      <selection activeCell="C12" sqref="C12"/>
    </sheetView>
  </sheetViews>
  <sheetFormatPr defaultColWidth="9" defaultRowHeight="14.25"/>
  <cols>
    <col min="1" max="1" width="59.85546875" style="2" bestFit="1" customWidth="1"/>
    <col min="2" max="2" width="37.28515625" style="2" customWidth="1"/>
    <col min="3" max="3" width="16.85546875" style="25" customWidth="1"/>
    <col min="4" max="16" width="11.5703125" style="2" customWidth="1"/>
    <col min="17" max="21" width="14.28515625" style="2" customWidth="1"/>
    <col min="22" max="22" width="12.7109375" style="2" customWidth="1"/>
    <col min="23" max="23" width="13.140625" style="2" customWidth="1"/>
    <col min="24" max="24" width="9.140625" style="2"/>
    <col min="25" max="25" width="12.5703125" style="2" customWidth="1"/>
  </cols>
  <sheetData>
    <row r="1" spans="1:25" ht="15">
      <c r="A1" s="14">
        <v>21040007</v>
      </c>
      <c r="F1" s="1" t="s">
        <v>0</v>
      </c>
    </row>
    <row r="2" spans="1:25">
      <c r="E2" s="2">
        <v>108</v>
      </c>
      <c r="F2" t="s">
        <v>43</v>
      </c>
    </row>
    <row r="3" spans="1:25">
      <c r="A3" s="25"/>
      <c r="F3"/>
    </row>
    <row r="4" spans="1:25">
      <c r="A4" s="25"/>
    </row>
    <row r="5" spans="1:25">
      <c r="A5" s="25"/>
      <c r="I5" s="120" t="s">
        <v>84</v>
      </c>
    </row>
    <row r="6" spans="1:25">
      <c r="D6" s="120" t="s">
        <v>54</v>
      </c>
      <c r="E6" s="120" t="s">
        <v>110</v>
      </c>
      <c r="F6" s="120" t="s">
        <v>53</v>
      </c>
      <c r="G6" s="120" t="s">
        <v>111</v>
      </c>
      <c r="H6" s="120" t="s">
        <v>112</v>
      </c>
      <c r="I6" s="120" t="s">
        <v>79</v>
      </c>
      <c r="J6" s="120" t="s">
        <v>113</v>
      </c>
      <c r="K6" s="120" t="s">
        <v>49</v>
      </c>
      <c r="L6" s="120" t="s">
        <v>114</v>
      </c>
      <c r="M6" s="113" t="s">
        <v>83</v>
      </c>
      <c r="N6" s="113" t="s">
        <v>83</v>
      </c>
      <c r="O6" s="120" t="s">
        <v>112</v>
      </c>
      <c r="P6" s="113" t="s">
        <v>53</v>
      </c>
      <c r="Q6" s="113" t="s">
        <v>53</v>
      </c>
      <c r="R6" s="120" t="s">
        <v>52</v>
      </c>
      <c r="S6" s="120" t="s">
        <v>51</v>
      </c>
      <c r="T6" s="120" t="s">
        <v>115</v>
      </c>
      <c r="U6" s="120" t="s">
        <v>86</v>
      </c>
      <c r="V6" s="120" t="s">
        <v>85</v>
      </c>
    </row>
    <row r="7" spans="1:25" ht="15">
      <c r="A7" s="243" t="s">
        <v>8</v>
      </c>
      <c r="B7" s="244"/>
      <c r="C7" s="245"/>
      <c r="D7" s="246" t="s">
        <v>9</v>
      </c>
      <c r="E7" s="247"/>
      <c r="F7" s="247"/>
      <c r="G7" s="247"/>
      <c r="H7" s="247"/>
      <c r="I7" s="247"/>
      <c r="J7" s="247"/>
      <c r="K7" s="247"/>
      <c r="L7" s="247"/>
      <c r="M7" s="247"/>
      <c r="N7" s="248"/>
      <c r="O7" s="248"/>
      <c r="P7" s="248"/>
      <c r="Q7" s="248"/>
      <c r="R7" s="248"/>
      <c r="S7" s="248"/>
      <c r="T7" s="248"/>
      <c r="U7" s="248"/>
      <c r="V7" s="248"/>
      <c r="W7" s="249"/>
      <c r="Y7" s="14" t="s">
        <v>10</v>
      </c>
    </row>
    <row r="8" spans="1:25" ht="15">
      <c r="A8" s="5" t="s">
        <v>11</v>
      </c>
      <c r="B8" s="6" t="s">
        <v>12</v>
      </c>
      <c r="C8" s="28" t="s">
        <v>13</v>
      </c>
      <c r="D8" s="7" t="s">
        <v>116</v>
      </c>
      <c r="E8" s="8" t="s">
        <v>117</v>
      </c>
      <c r="F8" s="8" t="s">
        <v>118</v>
      </c>
      <c r="G8" s="8" t="s">
        <v>119</v>
      </c>
      <c r="H8" s="9" t="s">
        <v>68</v>
      </c>
      <c r="I8" s="8" t="s">
        <v>95</v>
      </c>
      <c r="J8" s="8" t="s">
        <v>120</v>
      </c>
      <c r="K8" s="8" t="s">
        <v>121</v>
      </c>
      <c r="L8" s="8" t="s">
        <v>122</v>
      </c>
      <c r="M8" s="8" t="s">
        <v>123</v>
      </c>
      <c r="N8" s="9" t="s">
        <v>124</v>
      </c>
      <c r="O8" s="9" t="s">
        <v>70</v>
      </c>
      <c r="P8" s="9" t="s">
        <v>125</v>
      </c>
      <c r="Q8" s="9" t="s">
        <v>126</v>
      </c>
      <c r="R8" s="15" t="s">
        <v>127</v>
      </c>
      <c r="S8" s="15" t="s">
        <v>128</v>
      </c>
      <c r="T8" s="15" t="s">
        <v>129</v>
      </c>
      <c r="U8" s="15" t="s">
        <v>130</v>
      </c>
      <c r="V8" s="15" t="s">
        <v>131</v>
      </c>
      <c r="W8" s="3" t="s">
        <v>13</v>
      </c>
    </row>
    <row r="9" spans="1:25" ht="15.75">
      <c r="A9" s="17" t="s">
        <v>132</v>
      </c>
      <c r="B9" s="120" t="s">
        <v>133</v>
      </c>
      <c r="C9" s="114">
        <v>260000000</v>
      </c>
      <c r="D9" s="135">
        <v>20000000</v>
      </c>
      <c r="E9" s="136">
        <v>100000000</v>
      </c>
      <c r="F9" s="136">
        <v>415000000</v>
      </c>
      <c r="G9" s="136">
        <v>45000000</v>
      </c>
      <c r="H9" s="136">
        <v>95000000</v>
      </c>
      <c r="I9" s="136">
        <v>2000000</v>
      </c>
      <c r="J9" s="136">
        <v>2000000</v>
      </c>
      <c r="K9" s="136">
        <v>3000000</v>
      </c>
      <c r="L9" s="136">
        <v>3000000</v>
      </c>
      <c r="M9" s="136">
        <v>8000000</v>
      </c>
      <c r="N9" s="137">
        <v>5000000</v>
      </c>
      <c r="O9" s="137">
        <v>5000000</v>
      </c>
      <c r="P9" s="137">
        <f>22000000+51000000+6000000</f>
        <v>79000000</v>
      </c>
      <c r="Q9" s="137">
        <v>43000000</v>
      </c>
      <c r="R9" s="137">
        <v>3000000</v>
      </c>
      <c r="S9" s="137">
        <v>50000000</v>
      </c>
      <c r="T9" s="138">
        <v>2000000</v>
      </c>
      <c r="U9" s="137">
        <v>50000000</v>
      </c>
      <c r="V9" s="137">
        <v>30000000</v>
      </c>
      <c r="W9" s="4">
        <f>SUM(D9:V9)</f>
        <v>960000000</v>
      </c>
      <c r="Y9" s="2">
        <f t="shared" ref="Y9:Y21" si="0">+C9-W9</f>
        <v>-700000000</v>
      </c>
    </row>
    <row r="10" spans="1:25" ht="15.75">
      <c r="A10" s="17" t="s">
        <v>134</v>
      </c>
      <c r="B10" s="120" t="s">
        <v>105</v>
      </c>
      <c r="C10" s="114">
        <v>540000000</v>
      </c>
      <c r="D10" s="12"/>
      <c r="E10" s="11"/>
      <c r="F10" s="11"/>
      <c r="G10" s="11"/>
      <c r="H10" s="11"/>
      <c r="I10" s="11"/>
      <c r="J10" s="11"/>
      <c r="K10" s="11"/>
      <c r="L10" s="11"/>
      <c r="M10" s="11"/>
      <c r="N10" s="13"/>
      <c r="O10" s="13"/>
      <c r="P10" s="13"/>
      <c r="Q10" s="13"/>
      <c r="R10" s="13"/>
      <c r="S10" s="13"/>
      <c r="T10" s="13"/>
      <c r="U10" s="13"/>
      <c r="V10" s="13"/>
      <c r="W10" s="4">
        <f t="shared" ref="W10:W21" si="1">SUM(D10:V10)</f>
        <v>0</v>
      </c>
      <c r="Y10" s="2">
        <f t="shared" si="0"/>
        <v>540000000</v>
      </c>
    </row>
    <row r="11" spans="1:25" ht="15.75">
      <c r="A11" s="17" t="s">
        <v>135</v>
      </c>
      <c r="B11" s="10"/>
      <c r="C11" s="114">
        <v>30000000</v>
      </c>
      <c r="D11" s="12"/>
      <c r="E11" s="11"/>
      <c r="F11" s="11"/>
      <c r="G11" s="11"/>
      <c r="H11" s="11"/>
      <c r="I11" s="11"/>
      <c r="J11" s="11"/>
      <c r="K11" s="11"/>
      <c r="L11" s="11"/>
      <c r="M11" s="11"/>
      <c r="N11" s="13"/>
      <c r="O11" s="13"/>
      <c r="P11" s="13"/>
      <c r="Q11" s="13"/>
      <c r="R11" s="13"/>
      <c r="S11" s="13"/>
      <c r="T11" s="13"/>
      <c r="U11" s="13"/>
      <c r="V11" s="13"/>
      <c r="W11" s="4">
        <f t="shared" si="1"/>
        <v>0</v>
      </c>
      <c r="Y11" s="2">
        <f t="shared" si="0"/>
        <v>30000000</v>
      </c>
    </row>
    <row r="12" spans="1:25" ht="15.75">
      <c r="A12" s="17" t="s">
        <v>131</v>
      </c>
      <c r="B12" s="120" t="s">
        <v>107</v>
      </c>
      <c r="C12" s="114">
        <v>130000000</v>
      </c>
      <c r="D12" s="12"/>
      <c r="E12" s="11"/>
      <c r="F12" s="11"/>
      <c r="G12" s="11"/>
      <c r="H12" s="11"/>
      <c r="I12" s="11"/>
      <c r="J12" s="11"/>
      <c r="K12" s="11"/>
      <c r="L12" s="11"/>
      <c r="M12" s="11"/>
      <c r="N12" s="13"/>
      <c r="O12" s="13"/>
      <c r="P12" s="13"/>
      <c r="Q12" s="13"/>
      <c r="R12" s="13"/>
      <c r="S12" s="13"/>
      <c r="T12" s="13"/>
      <c r="U12" s="13"/>
      <c r="V12" s="13"/>
      <c r="W12" s="4">
        <f t="shared" si="1"/>
        <v>0</v>
      </c>
      <c r="Y12" s="2">
        <f t="shared" si="0"/>
        <v>130000000</v>
      </c>
    </row>
    <row r="13" spans="1:25" ht="15.75">
      <c r="A13" s="17"/>
      <c r="B13" s="10"/>
      <c r="C13" s="36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3"/>
      <c r="O13" s="13"/>
      <c r="P13" s="13"/>
      <c r="Q13" s="13"/>
      <c r="R13" s="13"/>
      <c r="S13" s="13"/>
      <c r="T13" s="13"/>
      <c r="U13" s="13"/>
      <c r="V13" s="13"/>
      <c r="W13" s="4">
        <f t="shared" si="1"/>
        <v>0</v>
      </c>
      <c r="Y13" s="2">
        <f t="shared" si="0"/>
        <v>0</v>
      </c>
    </row>
    <row r="14" spans="1:25" ht="15">
      <c r="A14" s="10"/>
      <c r="B14" s="10"/>
      <c r="C14" s="37"/>
      <c r="D14" s="12"/>
      <c r="E14" s="11"/>
      <c r="F14" s="11"/>
      <c r="G14" s="11"/>
      <c r="H14" s="11"/>
      <c r="I14" s="11"/>
      <c r="J14" s="11"/>
      <c r="K14" s="11"/>
      <c r="L14" s="11"/>
      <c r="M14" s="11"/>
      <c r="N14" s="13"/>
      <c r="O14" s="13"/>
      <c r="P14" s="13"/>
      <c r="Q14" s="13"/>
      <c r="R14" s="13"/>
      <c r="S14" s="13"/>
      <c r="T14" s="13"/>
      <c r="U14" s="13"/>
      <c r="V14" s="13"/>
      <c r="W14" s="4">
        <f t="shared" si="1"/>
        <v>0</v>
      </c>
      <c r="Y14" s="2">
        <f t="shared" si="0"/>
        <v>0</v>
      </c>
    </row>
    <row r="15" spans="1:25" ht="15">
      <c r="A15" s="10"/>
      <c r="B15" s="10"/>
      <c r="C15" s="37"/>
      <c r="D15" s="12"/>
      <c r="E15" s="11"/>
      <c r="F15" s="11"/>
      <c r="G15" s="11"/>
      <c r="H15" s="11"/>
      <c r="I15" s="11"/>
      <c r="J15" s="11"/>
      <c r="K15" s="11"/>
      <c r="L15" s="11"/>
      <c r="M15" s="11"/>
      <c r="N15" s="13"/>
      <c r="O15" s="13"/>
      <c r="P15" s="13"/>
      <c r="Q15" s="13"/>
      <c r="R15" s="13"/>
      <c r="S15" s="13"/>
      <c r="T15" s="13"/>
      <c r="U15" s="13"/>
      <c r="V15" s="13"/>
      <c r="W15" s="4">
        <f t="shared" si="1"/>
        <v>0</v>
      </c>
      <c r="Y15" s="2">
        <f t="shared" si="0"/>
        <v>0</v>
      </c>
    </row>
    <row r="16" spans="1:25" ht="15">
      <c r="A16" s="10"/>
      <c r="B16" s="10"/>
      <c r="C16" s="37"/>
      <c r="D16" s="12"/>
      <c r="E16" s="11"/>
      <c r="F16" s="11"/>
      <c r="G16" s="11"/>
      <c r="H16" s="11"/>
      <c r="I16" s="11"/>
      <c r="J16" s="11"/>
      <c r="K16" s="11"/>
      <c r="L16" s="11"/>
      <c r="M16" s="11"/>
      <c r="N16" s="13"/>
      <c r="O16" s="13"/>
      <c r="P16" s="13"/>
      <c r="Q16" s="13"/>
      <c r="R16" s="13"/>
      <c r="S16" s="13"/>
      <c r="T16" s="13"/>
      <c r="U16" s="13"/>
      <c r="V16" s="13"/>
      <c r="W16" s="4">
        <f t="shared" si="1"/>
        <v>0</v>
      </c>
      <c r="Y16" s="2">
        <f t="shared" si="0"/>
        <v>0</v>
      </c>
    </row>
    <row r="17" spans="1:25" ht="15">
      <c r="A17" s="10"/>
      <c r="B17" s="10"/>
      <c r="C17" s="37"/>
      <c r="D17" s="12"/>
      <c r="E17" s="11"/>
      <c r="F17" s="11"/>
      <c r="G17" s="11"/>
      <c r="H17" s="11"/>
      <c r="I17" s="11"/>
      <c r="J17" s="11"/>
      <c r="K17" s="11"/>
      <c r="L17" s="11"/>
      <c r="M17" s="11"/>
      <c r="N17" s="13"/>
      <c r="O17" s="13"/>
      <c r="P17" s="13"/>
      <c r="Q17" s="13"/>
      <c r="R17" s="13"/>
      <c r="S17" s="13"/>
      <c r="T17" s="13"/>
      <c r="U17" s="13"/>
      <c r="V17" s="13"/>
      <c r="W17" s="4">
        <f t="shared" si="1"/>
        <v>0</v>
      </c>
      <c r="Y17" s="2">
        <f t="shared" si="0"/>
        <v>0</v>
      </c>
    </row>
    <row r="18" spans="1:25" ht="15">
      <c r="A18" s="10"/>
      <c r="B18" s="10"/>
      <c r="C18" s="37"/>
      <c r="D18" s="12"/>
      <c r="E18" s="11"/>
      <c r="F18" s="11"/>
      <c r="G18" s="11"/>
      <c r="H18" s="11"/>
      <c r="I18" s="11"/>
      <c r="J18" s="11"/>
      <c r="K18" s="11"/>
      <c r="L18" s="11"/>
      <c r="M18" s="11"/>
      <c r="N18" s="13"/>
      <c r="O18" s="13"/>
      <c r="P18" s="13"/>
      <c r="Q18" s="13"/>
      <c r="R18" s="13"/>
      <c r="S18" s="13"/>
      <c r="T18" s="13"/>
      <c r="U18" s="13"/>
      <c r="V18" s="13"/>
      <c r="W18" s="4">
        <f t="shared" si="1"/>
        <v>0</v>
      </c>
      <c r="Y18" s="2">
        <f t="shared" si="0"/>
        <v>0</v>
      </c>
    </row>
    <row r="19" spans="1:25" ht="15">
      <c r="A19" s="10"/>
      <c r="B19" s="10"/>
      <c r="C19" s="37"/>
      <c r="D19" s="12"/>
      <c r="E19" s="11"/>
      <c r="F19" s="11"/>
      <c r="G19" s="11"/>
      <c r="H19" s="11"/>
      <c r="I19" s="11"/>
      <c r="J19" s="11"/>
      <c r="K19" s="11"/>
      <c r="L19" s="11"/>
      <c r="M19" s="11"/>
      <c r="N19" s="13"/>
      <c r="O19" s="13"/>
      <c r="P19" s="13"/>
      <c r="Q19" s="13"/>
      <c r="R19" s="13"/>
      <c r="S19" s="13"/>
      <c r="T19" s="13"/>
      <c r="U19" s="13"/>
      <c r="V19" s="13"/>
      <c r="W19" s="4">
        <f t="shared" si="1"/>
        <v>0</v>
      </c>
      <c r="Y19" s="2">
        <f t="shared" si="0"/>
        <v>0</v>
      </c>
    </row>
    <row r="20" spans="1:25" ht="15">
      <c r="A20" s="10"/>
      <c r="B20" s="10"/>
      <c r="C20" s="37"/>
      <c r="D20" s="12"/>
      <c r="E20" s="11"/>
      <c r="F20" s="11"/>
      <c r="G20" s="11"/>
      <c r="H20" s="11"/>
      <c r="I20" s="11"/>
      <c r="J20" s="11"/>
      <c r="K20" s="11"/>
      <c r="L20" s="11"/>
      <c r="M20" s="11"/>
      <c r="N20" s="13"/>
      <c r="O20" s="13"/>
      <c r="P20" s="13"/>
      <c r="Q20" s="13"/>
      <c r="R20" s="13"/>
      <c r="S20" s="13"/>
      <c r="T20" s="13"/>
      <c r="U20" s="13"/>
      <c r="V20" s="13"/>
      <c r="W20" s="4">
        <f t="shared" si="1"/>
        <v>0</v>
      </c>
      <c r="Y20" s="2">
        <f t="shared" si="0"/>
        <v>0</v>
      </c>
    </row>
    <row r="21" spans="1:25" ht="15">
      <c r="A21" s="16" t="s">
        <v>35</v>
      </c>
      <c r="B21" s="10"/>
      <c r="C21" s="37"/>
      <c r="D21" s="12"/>
      <c r="E21" s="11"/>
      <c r="F21" s="11"/>
      <c r="G21" s="11"/>
      <c r="H21" s="11"/>
      <c r="I21" s="11"/>
      <c r="J21" s="11"/>
      <c r="K21" s="11"/>
      <c r="L21" s="11"/>
      <c r="M21" s="11"/>
      <c r="N21" s="13"/>
      <c r="O21" s="13"/>
      <c r="P21" s="13"/>
      <c r="Q21" s="13"/>
      <c r="R21" s="13"/>
      <c r="S21" s="13"/>
      <c r="T21" s="13"/>
      <c r="U21" s="13"/>
      <c r="V21" s="13"/>
      <c r="W21" s="4">
        <f t="shared" si="1"/>
        <v>0</v>
      </c>
      <c r="Y21" s="2">
        <f t="shared" si="0"/>
        <v>0</v>
      </c>
    </row>
    <row r="22" spans="1:25" ht="15">
      <c r="A22" s="237"/>
      <c r="B22" s="237"/>
      <c r="C22" s="36">
        <f>SUM(C9:C21)</f>
        <v>960000000</v>
      </c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14">
        <f>SUM(W9:W21)</f>
        <v>960000000</v>
      </c>
      <c r="X22" s="14"/>
      <c r="Y22" s="14"/>
    </row>
    <row r="23" spans="1:25">
      <c r="W23" s="2">
        <v>5473240688.5</v>
      </c>
    </row>
  </sheetData>
  <mergeCells count="4">
    <mergeCell ref="A7:C7"/>
    <mergeCell ref="D7:W7"/>
    <mergeCell ref="A22:B22"/>
    <mergeCell ref="D22:V22"/>
  </mergeCells>
  <dataValidations count="1">
    <dataValidation type="list" allowBlank="1" showInputMessage="1" showErrorMessage="1" sqref="B9 B11:B21" xr:uid="{B2A5FB45-3AD3-4AC7-84AD-3BCCEF27B616}">
      <formula1>$A$4:$A$6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EBC12-0A6A-405F-B577-4CD6BCC27CC1}">
  <dimension ref="A1:S24"/>
  <sheetViews>
    <sheetView workbookViewId="0">
      <selection activeCell="A16" sqref="A16"/>
    </sheetView>
  </sheetViews>
  <sheetFormatPr defaultColWidth="9" defaultRowHeight="14.25"/>
  <cols>
    <col min="1" max="1" width="54.7109375" customWidth="1"/>
    <col min="2" max="2" width="19.28515625" style="72" customWidth="1"/>
    <col min="3" max="3" width="15.7109375" style="72" customWidth="1"/>
    <col min="4" max="12" width="15.28515625" customWidth="1"/>
    <col min="13" max="13" width="14" customWidth="1"/>
    <col min="14" max="17" width="15.28515625" customWidth="1"/>
  </cols>
  <sheetData>
    <row r="1" spans="1:19" ht="15">
      <c r="A1" s="14">
        <v>21040004</v>
      </c>
      <c r="B1" s="69"/>
      <c r="C1" s="69"/>
      <c r="D1" s="2"/>
      <c r="E1" s="2"/>
      <c r="F1" s="2"/>
      <c r="G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2"/>
      <c r="B2" s="69"/>
      <c r="C2" s="69"/>
      <c r="D2" s="2"/>
      <c r="E2" s="2"/>
      <c r="F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>
      <c r="A3" s="2" t="s">
        <v>2</v>
      </c>
      <c r="B3" s="69" t="s">
        <v>136</v>
      </c>
      <c r="C3" s="69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>
      <c r="A4" s="2" t="s">
        <v>3</v>
      </c>
      <c r="B4" s="69" t="s">
        <v>136</v>
      </c>
      <c r="C4" s="69" t="s">
        <v>4</v>
      </c>
      <c r="D4" s="2"/>
      <c r="E4" s="103"/>
      <c r="F4" s="2"/>
      <c r="G4" s="123" t="s">
        <v>80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>
      <c r="A5" s="2" t="s">
        <v>5</v>
      </c>
      <c r="B5" s="69" t="s">
        <v>48</v>
      </c>
      <c r="C5" s="69"/>
      <c r="D5" s="2"/>
      <c r="E5" s="2"/>
      <c r="F5" s="2"/>
      <c r="G5" s="124">
        <v>2150207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>
      <c r="A6" s="2"/>
      <c r="B6" s="69"/>
      <c r="C6" s="69"/>
      <c r="D6" s="123" t="s">
        <v>54</v>
      </c>
      <c r="E6" s="123" t="s">
        <v>111</v>
      </c>
      <c r="F6" s="123" t="s">
        <v>81</v>
      </c>
      <c r="G6" s="123" t="s">
        <v>79</v>
      </c>
      <c r="H6" s="124">
        <v>2120202010</v>
      </c>
      <c r="I6" s="123" t="s">
        <v>113</v>
      </c>
      <c r="J6" s="123" t="s">
        <v>83</v>
      </c>
      <c r="K6" s="123" t="s">
        <v>53</v>
      </c>
      <c r="L6" s="113" t="s">
        <v>112</v>
      </c>
      <c r="M6" s="123" t="s">
        <v>53</v>
      </c>
      <c r="N6" s="123" t="s">
        <v>85</v>
      </c>
      <c r="O6" s="113" t="s">
        <v>6</v>
      </c>
      <c r="P6" s="123" t="s">
        <v>86</v>
      </c>
      <c r="Q6" s="2"/>
      <c r="R6" s="2"/>
      <c r="S6" s="2"/>
    </row>
    <row r="7" spans="1:19" ht="15">
      <c r="A7" s="229" t="s">
        <v>8</v>
      </c>
      <c r="B7" s="230"/>
      <c r="C7" s="232"/>
      <c r="D7" s="246" t="s">
        <v>9</v>
      </c>
      <c r="E7" s="247"/>
      <c r="F7" s="247"/>
      <c r="G7" s="247"/>
      <c r="H7" s="247"/>
      <c r="I7" s="247"/>
      <c r="J7" s="247"/>
      <c r="K7" s="248"/>
      <c r="L7" s="248"/>
      <c r="M7" s="248"/>
      <c r="N7" s="248"/>
      <c r="O7" s="248"/>
      <c r="P7" s="248"/>
      <c r="Q7" s="249"/>
      <c r="R7" s="2"/>
      <c r="S7" s="14" t="s">
        <v>10</v>
      </c>
    </row>
    <row r="8" spans="1:19" s="21" customFormat="1" ht="15">
      <c r="A8" s="22" t="s">
        <v>11</v>
      </c>
      <c r="B8" s="27" t="s">
        <v>12</v>
      </c>
      <c r="C8" s="73" t="s">
        <v>13</v>
      </c>
      <c r="D8" s="74" t="s">
        <v>116</v>
      </c>
      <c r="E8" s="75" t="s">
        <v>137</v>
      </c>
      <c r="F8" s="75" t="s">
        <v>138</v>
      </c>
      <c r="G8" s="75" t="s">
        <v>139</v>
      </c>
      <c r="H8" s="75" t="s">
        <v>121</v>
      </c>
      <c r="I8" s="75" t="s">
        <v>140</v>
      </c>
      <c r="J8" s="75" t="s">
        <v>124</v>
      </c>
      <c r="K8" s="76" t="s">
        <v>118</v>
      </c>
      <c r="L8" s="76" t="s">
        <v>141</v>
      </c>
      <c r="M8" s="57" t="s">
        <v>142</v>
      </c>
      <c r="N8" s="57" t="s">
        <v>143</v>
      </c>
      <c r="O8" s="57" t="s">
        <v>144</v>
      </c>
      <c r="P8" s="57" t="s">
        <v>145</v>
      </c>
      <c r="Q8" s="28" t="s">
        <v>13</v>
      </c>
      <c r="R8" s="25"/>
      <c r="S8" s="25"/>
    </row>
    <row r="9" spans="1:19" ht="15">
      <c r="A9" s="10" t="s">
        <v>146</v>
      </c>
      <c r="B9" s="123" t="s">
        <v>147</v>
      </c>
      <c r="C9" s="125">
        <f>121000000+60000000</f>
        <v>181000000</v>
      </c>
      <c r="D9" s="116">
        <v>600000000</v>
      </c>
      <c r="E9" s="117">
        <v>256000000</v>
      </c>
      <c r="F9" s="117">
        <v>691000000</v>
      </c>
      <c r="G9" s="117">
        <v>2000000</v>
      </c>
      <c r="H9" s="117">
        <v>8000000</v>
      </c>
      <c r="I9" s="117">
        <v>2000000</v>
      </c>
      <c r="J9" s="117">
        <v>8000000</v>
      </c>
      <c r="K9" s="118">
        <v>370000000</v>
      </c>
      <c r="L9" s="118">
        <v>10000000</v>
      </c>
      <c r="M9" s="118">
        <v>5000000</v>
      </c>
      <c r="N9" s="118">
        <v>8000000</v>
      </c>
      <c r="O9" s="118">
        <v>8000000</v>
      </c>
      <c r="P9" s="118">
        <v>6000000</v>
      </c>
      <c r="Q9" s="4">
        <f>SUM(D9:P9)</f>
        <v>1974000000</v>
      </c>
      <c r="R9" s="2"/>
      <c r="S9" s="2">
        <f>+C9-Q9</f>
        <v>-1793000000</v>
      </c>
    </row>
    <row r="10" spans="1:19" ht="15">
      <c r="A10" s="141" t="s">
        <v>148</v>
      </c>
      <c r="B10" s="123" t="s">
        <v>133</v>
      </c>
      <c r="C10" s="125">
        <v>10000000</v>
      </c>
      <c r="D10" s="109"/>
      <c r="E10" s="110"/>
      <c r="F10" s="110"/>
      <c r="G10" s="110"/>
      <c r="H10" s="110"/>
      <c r="I10" s="110"/>
      <c r="J10" s="110"/>
      <c r="K10" s="111"/>
      <c r="L10" s="111"/>
      <c r="M10" s="111"/>
      <c r="N10" s="111"/>
      <c r="O10" s="111"/>
      <c r="P10" s="111"/>
      <c r="Q10" s="4">
        <f t="shared" ref="Q10:Q22" si="0">SUM(D10:P10)</f>
        <v>0</v>
      </c>
      <c r="R10" s="2"/>
      <c r="S10" s="2">
        <f t="shared" ref="S10:S22" si="1">+C10-Q10</f>
        <v>10000000</v>
      </c>
    </row>
    <row r="11" spans="1:19" ht="15">
      <c r="A11" s="142" t="s">
        <v>149</v>
      </c>
      <c r="B11" s="123" t="s">
        <v>150</v>
      </c>
      <c r="C11" s="126">
        <v>1416000000</v>
      </c>
      <c r="D11" s="109"/>
      <c r="E11" s="110"/>
      <c r="F11" s="110"/>
      <c r="G11" s="110"/>
      <c r="H11" s="110"/>
      <c r="I11" s="110"/>
      <c r="J11" s="110"/>
      <c r="K11" s="111"/>
      <c r="L11" s="111"/>
      <c r="M11" s="111"/>
      <c r="N11" s="111"/>
      <c r="O11" s="111"/>
      <c r="P11" s="111"/>
      <c r="Q11" s="4">
        <f t="shared" si="0"/>
        <v>0</v>
      </c>
      <c r="R11" s="2"/>
      <c r="S11" s="2">
        <f t="shared" si="1"/>
        <v>1416000000</v>
      </c>
    </row>
    <row r="12" spans="1:19" ht="15">
      <c r="A12" s="142" t="s">
        <v>151</v>
      </c>
      <c r="B12" s="123" t="s">
        <v>152</v>
      </c>
      <c r="C12" s="126">
        <v>30000000</v>
      </c>
      <c r="D12" s="109"/>
      <c r="E12" s="110"/>
      <c r="F12" s="110"/>
      <c r="G12" s="110"/>
      <c r="H12" s="110"/>
      <c r="I12" s="110"/>
      <c r="J12" s="110"/>
      <c r="K12" s="111"/>
      <c r="L12" s="111"/>
      <c r="M12" s="111"/>
      <c r="N12" s="111"/>
      <c r="O12" s="111"/>
      <c r="P12" s="111"/>
      <c r="Q12" s="4">
        <f t="shared" si="0"/>
        <v>0</v>
      </c>
      <c r="R12" s="2"/>
      <c r="S12" s="2">
        <f t="shared" si="1"/>
        <v>30000000</v>
      </c>
    </row>
    <row r="13" spans="1:19" ht="15">
      <c r="A13" s="142" t="s">
        <v>153</v>
      </c>
      <c r="B13" s="123" t="s">
        <v>154</v>
      </c>
      <c r="C13" s="126">
        <v>341000000</v>
      </c>
      <c r="D13" s="109"/>
      <c r="E13" s="110"/>
      <c r="F13" s="110"/>
      <c r="G13" s="110"/>
      <c r="H13" s="110"/>
      <c r="I13" s="110"/>
      <c r="J13" s="110"/>
      <c r="K13" s="111"/>
      <c r="L13" s="111"/>
      <c r="M13" s="111"/>
      <c r="N13" s="111"/>
      <c r="O13" s="111"/>
      <c r="P13" s="111"/>
      <c r="Q13" s="4">
        <f t="shared" si="0"/>
        <v>0</v>
      </c>
      <c r="R13" s="2"/>
      <c r="S13" s="2">
        <f t="shared" si="1"/>
        <v>341000000</v>
      </c>
    </row>
    <row r="14" spans="1:19" ht="15">
      <c r="A14" s="10"/>
      <c r="B14" s="19"/>
      <c r="C14" s="70"/>
      <c r="D14" s="109"/>
      <c r="E14" s="110"/>
      <c r="F14" s="110"/>
      <c r="G14" s="110"/>
      <c r="H14" s="110"/>
      <c r="I14" s="110"/>
      <c r="J14" s="110"/>
      <c r="K14" s="111"/>
      <c r="L14" s="111"/>
      <c r="M14" s="111"/>
      <c r="N14" s="111"/>
      <c r="O14" s="111"/>
      <c r="P14" s="111"/>
      <c r="Q14" s="4">
        <f t="shared" si="0"/>
        <v>0</v>
      </c>
      <c r="R14" s="2"/>
      <c r="S14" s="2">
        <f t="shared" si="1"/>
        <v>0</v>
      </c>
    </row>
    <row r="15" spans="1:19" ht="15">
      <c r="A15" s="10"/>
      <c r="B15" s="19"/>
      <c r="C15" s="70"/>
      <c r="D15" s="12"/>
      <c r="E15" s="11"/>
      <c r="F15" s="11"/>
      <c r="G15" s="11"/>
      <c r="H15" s="11"/>
      <c r="I15" s="11"/>
      <c r="J15" s="11"/>
      <c r="K15" s="13"/>
      <c r="L15" s="13"/>
      <c r="M15" s="13"/>
      <c r="N15" s="13"/>
      <c r="O15" s="13"/>
      <c r="P15" s="13"/>
      <c r="Q15" s="4">
        <f t="shared" si="0"/>
        <v>0</v>
      </c>
      <c r="R15" s="2"/>
      <c r="S15" s="2">
        <f t="shared" si="1"/>
        <v>0</v>
      </c>
    </row>
    <row r="16" spans="1:19" ht="15">
      <c r="A16" s="10"/>
      <c r="B16" s="19"/>
      <c r="C16" s="70"/>
      <c r="D16" s="12"/>
      <c r="E16" s="11"/>
      <c r="F16" s="11"/>
      <c r="G16" s="11"/>
      <c r="H16" s="11"/>
      <c r="I16" s="11"/>
      <c r="J16" s="11"/>
      <c r="K16" s="13"/>
      <c r="L16" s="13"/>
      <c r="M16" s="13"/>
      <c r="N16" s="13"/>
      <c r="O16" s="13"/>
      <c r="P16" s="13"/>
      <c r="Q16" s="4">
        <f t="shared" si="0"/>
        <v>0</v>
      </c>
      <c r="R16" s="2"/>
      <c r="S16" s="2">
        <f t="shared" si="1"/>
        <v>0</v>
      </c>
    </row>
    <row r="17" spans="1:19" ht="15">
      <c r="A17" s="10"/>
      <c r="B17" s="19"/>
      <c r="C17" s="70"/>
      <c r="D17" s="12"/>
      <c r="E17" s="11"/>
      <c r="F17" s="11"/>
      <c r="G17" s="11"/>
      <c r="H17" s="11"/>
      <c r="I17" s="11"/>
      <c r="J17" s="11"/>
      <c r="K17" s="13"/>
      <c r="L17" s="13"/>
      <c r="M17" s="13"/>
      <c r="N17" s="13"/>
      <c r="O17" s="13"/>
      <c r="P17" s="13"/>
      <c r="Q17" s="4">
        <f t="shared" si="0"/>
        <v>0</v>
      </c>
      <c r="R17" s="2"/>
      <c r="S17" s="2">
        <f t="shared" si="1"/>
        <v>0</v>
      </c>
    </row>
    <row r="18" spans="1:19" ht="15">
      <c r="A18" s="10"/>
      <c r="B18" s="19"/>
      <c r="C18" s="70"/>
      <c r="D18" s="12"/>
      <c r="E18" s="11"/>
      <c r="F18" s="11"/>
      <c r="G18" s="11"/>
      <c r="H18" s="11"/>
      <c r="I18" s="11"/>
      <c r="J18" s="11"/>
      <c r="K18" s="13"/>
      <c r="L18" s="13"/>
      <c r="M18" s="13"/>
      <c r="N18" s="13"/>
      <c r="O18" s="13"/>
      <c r="P18" s="13"/>
      <c r="Q18" s="4">
        <f t="shared" si="0"/>
        <v>0</v>
      </c>
      <c r="R18" s="2"/>
      <c r="S18" s="2">
        <f t="shared" si="1"/>
        <v>0</v>
      </c>
    </row>
    <row r="19" spans="1:19" ht="15">
      <c r="A19" s="10"/>
      <c r="B19" s="19"/>
      <c r="C19" s="70"/>
      <c r="D19" s="12"/>
      <c r="E19" s="11"/>
      <c r="F19" s="11"/>
      <c r="G19" s="11"/>
      <c r="H19" s="11"/>
      <c r="I19" s="11"/>
      <c r="J19" s="11"/>
      <c r="K19" s="13"/>
      <c r="L19" s="13"/>
      <c r="M19" s="13"/>
      <c r="N19" s="13"/>
      <c r="O19" s="13"/>
      <c r="P19" s="13"/>
      <c r="Q19" s="4">
        <f t="shared" si="0"/>
        <v>0</v>
      </c>
      <c r="R19" s="2"/>
      <c r="S19" s="2">
        <f t="shared" si="1"/>
        <v>0</v>
      </c>
    </row>
    <row r="20" spans="1:19" ht="15">
      <c r="A20" s="10"/>
      <c r="B20" s="19"/>
      <c r="C20" s="70"/>
      <c r="D20" s="12"/>
      <c r="E20" s="11"/>
      <c r="F20" s="11"/>
      <c r="G20" s="11"/>
      <c r="H20" s="11"/>
      <c r="I20" s="11"/>
      <c r="J20" s="11"/>
      <c r="K20" s="13"/>
      <c r="L20" s="13"/>
      <c r="M20" s="13"/>
      <c r="N20" s="13"/>
      <c r="O20" s="13"/>
      <c r="P20" s="13"/>
      <c r="Q20" s="4">
        <f t="shared" si="0"/>
        <v>0</v>
      </c>
      <c r="R20" s="2"/>
      <c r="S20" s="2">
        <f t="shared" si="1"/>
        <v>0</v>
      </c>
    </row>
    <row r="21" spans="1:19" ht="15">
      <c r="A21" s="10"/>
      <c r="B21" s="19"/>
      <c r="C21" s="70"/>
      <c r="D21" s="12"/>
      <c r="E21" s="11"/>
      <c r="F21" s="11"/>
      <c r="G21" s="11"/>
      <c r="H21" s="11"/>
      <c r="I21" s="11"/>
      <c r="J21" s="11"/>
      <c r="K21" s="13"/>
      <c r="L21" s="13"/>
      <c r="M21" s="13"/>
      <c r="N21" s="13"/>
      <c r="O21" s="13"/>
      <c r="P21" s="13"/>
      <c r="Q21" s="4">
        <f t="shared" si="0"/>
        <v>0</v>
      </c>
      <c r="R21" s="2"/>
      <c r="S21" s="2">
        <f t="shared" si="1"/>
        <v>0</v>
      </c>
    </row>
    <row r="22" spans="1:19" ht="15">
      <c r="A22" s="16" t="s">
        <v>35</v>
      </c>
      <c r="B22" s="19"/>
      <c r="C22" s="70"/>
      <c r="D22" s="12"/>
      <c r="E22" s="11"/>
      <c r="F22" s="11"/>
      <c r="G22" s="11"/>
      <c r="H22" s="11"/>
      <c r="I22" s="11"/>
      <c r="J22" s="11"/>
      <c r="K22" s="13"/>
      <c r="L22" s="13"/>
      <c r="M22" s="13"/>
      <c r="N22" s="13"/>
      <c r="O22" s="13"/>
      <c r="P22" s="13"/>
      <c r="Q22" s="4">
        <f t="shared" si="0"/>
        <v>0</v>
      </c>
      <c r="R22" s="2"/>
      <c r="S22" s="2">
        <f t="shared" si="1"/>
        <v>0</v>
      </c>
    </row>
    <row r="23" spans="1:19" ht="15">
      <c r="A23" s="237"/>
      <c r="B23" s="237"/>
      <c r="C23" s="71">
        <f>SUM(C9:C22)</f>
        <v>1978000000</v>
      </c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14">
        <f>SUM(Q9:Q22)</f>
        <v>1974000000</v>
      </c>
      <c r="R23" s="14"/>
      <c r="S23" s="14"/>
    </row>
    <row r="24" spans="1:19">
      <c r="F24">
        <f>+F9*0.55</f>
        <v>380050000.00000006</v>
      </c>
    </row>
  </sheetData>
  <mergeCells count="4">
    <mergeCell ref="A7:C7"/>
    <mergeCell ref="D7:Q7"/>
    <mergeCell ref="A23:B23"/>
    <mergeCell ref="D23:P23"/>
  </mergeCells>
  <dataValidations count="1">
    <dataValidation type="list" allowBlank="1" showInputMessage="1" showErrorMessage="1" sqref="B9 B11:B22" xr:uid="{E138B725-9B59-47D5-9009-B917DB57E56E}">
      <formula1>$A$4:$A$6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6C342-4E72-4D35-8571-12A3921DA4C8}">
  <dimension ref="A1:P23"/>
  <sheetViews>
    <sheetView workbookViewId="0">
      <selection activeCell="C14" sqref="C14"/>
    </sheetView>
  </sheetViews>
  <sheetFormatPr defaultColWidth="9" defaultRowHeight="14.25"/>
  <cols>
    <col min="1" max="1" width="41.85546875" customWidth="1"/>
    <col min="2" max="2" width="12.85546875" bestFit="1" customWidth="1"/>
    <col min="3" max="3" width="12.42578125" customWidth="1"/>
    <col min="4" max="4" width="15.42578125" style="83" bestFit="1" customWidth="1"/>
    <col min="5" max="5" width="22.85546875" style="83" customWidth="1"/>
    <col min="11" max="11" width="16.85546875" bestFit="1" customWidth="1"/>
    <col min="12" max="12" width="13.5703125" customWidth="1"/>
    <col min="13" max="13" width="12.42578125" customWidth="1"/>
    <col min="14" max="14" width="16.85546875" bestFit="1" customWidth="1"/>
  </cols>
  <sheetData>
    <row r="1" spans="1:16" ht="15">
      <c r="A1" s="14">
        <v>21040006</v>
      </c>
      <c r="B1" s="2"/>
      <c r="C1" s="2"/>
      <c r="F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2"/>
      <c r="B2" s="2"/>
      <c r="C2" s="2"/>
      <c r="E2" s="83">
        <v>109</v>
      </c>
      <c r="F2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t="s">
        <v>155</v>
      </c>
      <c r="C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" t="s">
        <v>3</v>
      </c>
      <c r="B4" t="s">
        <v>155</v>
      </c>
      <c r="C4" s="2" t="s">
        <v>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2" t="s">
        <v>5</v>
      </c>
      <c r="B5" t="s">
        <v>48</v>
      </c>
      <c r="C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>
      <c r="A6" s="2"/>
      <c r="B6" s="2"/>
      <c r="C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5">
      <c r="A7" s="229" t="s">
        <v>8</v>
      </c>
      <c r="B7" s="230"/>
      <c r="C7" s="232"/>
      <c r="D7" s="246" t="s">
        <v>9</v>
      </c>
      <c r="E7" s="247"/>
      <c r="F7" s="247"/>
      <c r="G7" s="247"/>
      <c r="H7" s="247"/>
      <c r="I7" s="247"/>
      <c r="J7" s="247"/>
      <c r="K7" s="248"/>
      <c r="L7" s="248"/>
      <c r="M7" s="248"/>
      <c r="N7" s="249"/>
      <c r="O7" s="2"/>
      <c r="P7" s="14" t="s">
        <v>10</v>
      </c>
    </row>
    <row r="8" spans="1:16" ht="15">
      <c r="A8" s="5" t="s">
        <v>11</v>
      </c>
      <c r="B8" s="6" t="s">
        <v>12</v>
      </c>
      <c r="C8" s="3" t="s">
        <v>13</v>
      </c>
      <c r="D8" s="131"/>
      <c r="E8" s="132"/>
      <c r="F8" s="8"/>
      <c r="G8" s="8"/>
      <c r="H8" s="8"/>
      <c r="I8" s="8"/>
      <c r="J8" s="8"/>
      <c r="K8" s="9"/>
      <c r="L8" s="9" t="s">
        <v>156</v>
      </c>
      <c r="M8" s="15" t="s">
        <v>99</v>
      </c>
      <c r="N8" s="3" t="s">
        <v>13</v>
      </c>
      <c r="O8" s="2"/>
      <c r="P8" s="2"/>
    </row>
    <row r="9" spans="1:16" ht="15">
      <c r="A9" s="10" t="s">
        <v>157</v>
      </c>
      <c r="B9" s="11"/>
      <c r="C9" s="4">
        <v>27000000</v>
      </c>
      <c r="D9" s="133" t="s">
        <v>81</v>
      </c>
      <c r="E9" s="134" t="s">
        <v>158</v>
      </c>
      <c r="F9" s="127"/>
      <c r="G9" s="127"/>
      <c r="H9" s="127"/>
      <c r="I9" s="127"/>
      <c r="J9" s="127"/>
      <c r="K9" s="128">
        <v>18000000</v>
      </c>
      <c r="L9" s="128"/>
      <c r="M9" s="128"/>
      <c r="N9" s="129">
        <f t="shared" ref="N9:N22" si="0">+SUM(F9:K9)</f>
        <v>18000000</v>
      </c>
      <c r="O9" s="2"/>
      <c r="P9" s="2">
        <f>+C9-N9</f>
        <v>9000000</v>
      </c>
    </row>
    <row r="10" spans="1:16" ht="15">
      <c r="A10" s="10" t="s">
        <v>159</v>
      </c>
      <c r="B10" s="11"/>
      <c r="C10" s="4">
        <v>1000000</v>
      </c>
      <c r="D10" s="133" t="s">
        <v>111</v>
      </c>
      <c r="E10" s="134" t="s">
        <v>160</v>
      </c>
      <c r="F10" s="127"/>
      <c r="G10" s="127"/>
      <c r="H10" s="127"/>
      <c r="I10" s="127"/>
      <c r="J10" s="127"/>
      <c r="K10" s="128">
        <v>4000000</v>
      </c>
      <c r="L10" s="128"/>
      <c r="M10" s="128"/>
      <c r="N10" s="129">
        <f t="shared" si="0"/>
        <v>4000000</v>
      </c>
      <c r="O10" s="2"/>
      <c r="P10" s="2">
        <f t="shared" ref="P10:P22" si="1">+C10-N10</f>
        <v>-3000000</v>
      </c>
    </row>
    <row r="11" spans="1:16" ht="15">
      <c r="A11" s="10" t="s">
        <v>161</v>
      </c>
      <c r="B11" s="11"/>
      <c r="C11" s="4">
        <v>10000000</v>
      </c>
      <c r="D11" s="219">
        <v>2510101</v>
      </c>
      <c r="E11" s="134" t="s">
        <v>162</v>
      </c>
      <c r="F11" s="127"/>
      <c r="G11" s="127"/>
      <c r="H11" s="127"/>
      <c r="I11" s="127"/>
      <c r="J11" s="127"/>
      <c r="K11" s="128">
        <v>3000000</v>
      </c>
      <c r="L11" s="128"/>
      <c r="M11" s="128"/>
      <c r="N11" s="129">
        <f t="shared" si="0"/>
        <v>3000000</v>
      </c>
      <c r="O11" s="2"/>
      <c r="P11" s="2">
        <f t="shared" si="1"/>
        <v>7000000</v>
      </c>
    </row>
    <row r="12" spans="1:16" ht="15">
      <c r="A12" s="10" t="s">
        <v>163</v>
      </c>
      <c r="B12" s="11"/>
      <c r="C12" s="4">
        <v>12000000</v>
      </c>
      <c r="D12" s="133">
        <v>2510206</v>
      </c>
      <c r="E12" s="134"/>
      <c r="F12" s="127"/>
      <c r="G12" s="127"/>
      <c r="H12" s="127"/>
      <c r="I12" s="127"/>
      <c r="J12" s="127"/>
      <c r="K12" s="128">
        <v>15000000</v>
      </c>
      <c r="L12" s="128"/>
      <c r="M12" s="128"/>
      <c r="N12" s="129">
        <f t="shared" si="0"/>
        <v>15000000</v>
      </c>
      <c r="O12" s="2"/>
      <c r="P12" s="2">
        <f t="shared" si="1"/>
        <v>-3000000</v>
      </c>
    </row>
    <row r="13" spans="1:16" ht="15">
      <c r="A13" s="10"/>
      <c r="B13" s="11"/>
      <c r="C13" s="4"/>
      <c r="D13" s="133">
        <v>2510211</v>
      </c>
      <c r="E13" s="134" t="s">
        <v>164</v>
      </c>
      <c r="F13" s="127"/>
      <c r="G13" s="127"/>
      <c r="H13" s="127"/>
      <c r="I13" s="127"/>
      <c r="J13" s="127"/>
      <c r="K13" s="128">
        <v>10000000</v>
      </c>
      <c r="L13" s="128"/>
      <c r="M13" s="128"/>
      <c r="N13" s="129">
        <f t="shared" si="0"/>
        <v>10000000</v>
      </c>
      <c r="O13" s="2"/>
      <c r="P13" s="2">
        <f t="shared" si="1"/>
        <v>-10000000</v>
      </c>
    </row>
    <row r="14" spans="1:16" ht="15">
      <c r="A14" s="10"/>
      <c r="B14" s="11"/>
      <c r="C14" s="4"/>
      <c r="D14" s="133"/>
      <c r="E14" s="134"/>
      <c r="F14" s="127"/>
      <c r="G14" s="127"/>
      <c r="H14" s="127"/>
      <c r="I14" s="127"/>
      <c r="J14" s="127"/>
      <c r="K14" s="128"/>
      <c r="L14" s="128"/>
      <c r="M14" s="128"/>
      <c r="N14" s="129">
        <f t="shared" si="0"/>
        <v>0</v>
      </c>
      <c r="O14" s="2"/>
      <c r="P14" s="2">
        <f t="shared" si="1"/>
        <v>0</v>
      </c>
    </row>
    <row r="15" spans="1:16" ht="15">
      <c r="A15" s="10"/>
      <c r="B15" s="11"/>
      <c r="C15" s="4"/>
      <c r="D15" s="133"/>
      <c r="E15" s="134"/>
      <c r="F15" s="127"/>
      <c r="G15" s="127"/>
      <c r="H15" s="127"/>
      <c r="I15" s="127"/>
      <c r="J15" s="127"/>
      <c r="K15" s="128"/>
      <c r="L15" s="128"/>
      <c r="M15" s="128"/>
      <c r="N15" s="129">
        <f t="shared" si="0"/>
        <v>0</v>
      </c>
      <c r="O15" s="2"/>
      <c r="P15" s="2">
        <f t="shared" si="1"/>
        <v>0</v>
      </c>
    </row>
    <row r="16" spans="1:16" ht="15">
      <c r="A16" s="10"/>
      <c r="B16" s="11"/>
      <c r="C16" s="4"/>
      <c r="D16" s="133"/>
      <c r="E16" s="134"/>
      <c r="F16" s="127"/>
      <c r="G16" s="127"/>
      <c r="H16" s="127"/>
      <c r="I16" s="127"/>
      <c r="J16" s="127"/>
      <c r="K16" s="128"/>
      <c r="L16" s="128"/>
      <c r="M16" s="128"/>
      <c r="N16" s="129">
        <f t="shared" si="0"/>
        <v>0</v>
      </c>
      <c r="O16" s="2"/>
      <c r="P16" s="2">
        <f t="shared" si="1"/>
        <v>0</v>
      </c>
    </row>
    <row r="17" spans="1:16" ht="15">
      <c r="A17" s="10"/>
      <c r="B17" s="11"/>
      <c r="C17" s="4"/>
      <c r="D17" s="133"/>
      <c r="E17" s="134"/>
      <c r="F17" s="127"/>
      <c r="G17" s="127"/>
      <c r="H17" s="127"/>
      <c r="I17" s="127"/>
      <c r="J17" s="127"/>
      <c r="K17" s="128"/>
      <c r="L17" s="128"/>
      <c r="M17" s="128"/>
      <c r="N17" s="129">
        <f t="shared" si="0"/>
        <v>0</v>
      </c>
      <c r="O17" s="2"/>
      <c r="P17" s="2">
        <f t="shared" si="1"/>
        <v>0</v>
      </c>
    </row>
    <row r="18" spans="1:16" ht="15">
      <c r="A18" s="10"/>
      <c r="B18" s="11"/>
      <c r="C18" s="4"/>
      <c r="D18" s="133"/>
      <c r="E18" s="134"/>
      <c r="F18" s="127"/>
      <c r="G18" s="127"/>
      <c r="H18" s="127"/>
      <c r="I18" s="127"/>
      <c r="J18" s="127"/>
      <c r="K18" s="128"/>
      <c r="L18" s="128"/>
      <c r="M18" s="128"/>
      <c r="N18" s="129">
        <f t="shared" si="0"/>
        <v>0</v>
      </c>
      <c r="O18" s="2"/>
      <c r="P18" s="2">
        <f t="shared" si="1"/>
        <v>0</v>
      </c>
    </row>
    <row r="19" spans="1:16" ht="15">
      <c r="A19" s="10"/>
      <c r="B19" s="11"/>
      <c r="C19" s="4"/>
      <c r="D19" s="133"/>
      <c r="E19" s="134"/>
      <c r="F19" s="127"/>
      <c r="G19" s="127"/>
      <c r="H19" s="127"/>
      <c r="I19" s="127"/>
      <c r="J19" s="127"/>
      <c r="K19" s="128"/>
      <c r="L19" s="128"/>
      <c r="M19" s="128"/>
      <c r="N19" s="129">
        <f t="shared" si="0"/>
        <v>0</v>
      </c>
      <c r="O19" s="2"/>
      <c r="P19" s="2">
        <f t="shared" si="1"/>
        <v>0</v>
      </c>
    </row>
    <row r="20" spans="1:16" ht="15">
      <c r="A20" s="10"/>
      <c r="B20" s="11"/>
      <c r="C20" s="4"/>
      <c r="D20" s="133"/>
      <c r="E20" s="134"/>
      <c r="F20" s="127"/>
      <c r="G20" s="127"/>
      <c r="H20" s="127"/>
      <c r="I20" s="127"/>
      <c r="J20" s="127"/>
      <c r="K20" s="128"/>
      <c r="L20" s="128"/>
      <c r="M20" s="128"/>
      <c r="N20" s="129">
        <f t="shared" si="0"/>
        <v>0</v>
      </c>
      <c r="O20" s="2"/>
      <c r="P20" s="2">
        <f t="shared" si="1"/>
        <v>0</v>
      </c>
    </row>
    <row r="21" spans="1:16" ht="15">
      <c r="A21" s="10"/>
      <c r="B21" s="11"/>
      <c r="C21" s="4"/>
      <c r="D21" s="133"/>
      <c r="E21" s="134"/>
      <c r="F21" s="127"/>
      <c r="G21" s="127"/>
      <c r="H21" s="127"/>
      <c r="I21" s="127"/>
      <c r="J21" s="127"/>
      <c r="K21" s="128"/>
      <c r="L21" s="128"/>
      <c r="M21" s="128"/>
      <c r="N21" s="129">
        <f t="shared" si="0"/>
        <v>0</v>
      </c>
      <c r="O21" s="2"/>
      <c r="P21" s="2">
        <f t="shared" si="1"/>
        <v>0</v>
      </c>
    </row>
    <row r="22" spans="1:16" ht="15">
      <c r="A22" s="16" t="s">
        <v>35</v>
      </c>
      <c r="B22" s="11"/>
      <c r="C22" s="4"/>
      <c r="D22" s="133"/>
      <c r="E22" s="134"/>
      <c r="F22" s="127"/>
      <c r="G22" s="127"/>
      <c r="H22" s="127"/>
      <c r="I22" s="127"/>
      <c r="J22" s="127"/>
      <c r="K22" s="128"/>
      <c r="L22" s="128"/>
      <c r="M22" s="128"/>
      <c r="N22" s="129">
        <f t="shared" si="0"/>
        <v>0</v>
      </c>
      <c r="O22" s="2"/>
      <c r="P22" s="2">
        <f t="shared" si="1"/>
        <v>0</v>
      </c>
    </row>
    <row r="23" spans="1:16" ht="15">
      <c r="A23" s="237"/>
      <c r="B23" s="237"/>
      <c r="C23" s="14">
        <f>SUM(C9:C22)</f>
        <v>50000000</v>
      </c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130">
        <f>SUM(N9:N22)</f>
        <v>50000000</v>
      </c>
      <c r="O23" s="14"/>
      <c r="P23" s="14"/>
    </row>
  </sheetData>
  <mergeCells count="4">
    <mergeCell ref="A7:C7"/>
    <mergeCell ref="D7:N7"/>
    <mergeCell ref="A23:B23"/>
    <mergeCell ref="D23:M23"/>
  </mergeCells>
  <dataValidations count="1">
    <dataValidation type="list" allowBlank="1" showInputMessage="1" showErrorMessage="1" sqref="B9:B22" xr:uid="{3D371E22-DD76-4CFA-B66E-C1F4DEAF8E7F}">
      <formula1>$A$4:$A$6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DC0B-00A0-4560-B832-B9B1293E0BAA}">
  <dimension ref="A1:V23"/>
  <sheetViews>
    <sheetView workbookViewId="0">
      <selection activeCell="C10" sqref="C10"/>
    </sheetView>
  </sheetViews>
  <sheetFormatPr defaultColWidth="9" defaultRowHeight="14.25"/>
  <cols>
    <col min="1" max="1" width="43.28515625" customWidth="1"/>
    <col min="2" max="2" width="36.5703125" customWidth="1"/>
    <col min="4" max="4" width="12.85546875" customWidth="1"/>
    <col min="5" max="20" width="11.28515625" customWidth="1"/>
  </cols>
  <sheetData>
    <row r="1" spans="1:22" s="21" customFormat="1" ht="45">
      <c r="A1" s="35">
        <v>21060002</v>
      </c>
      <c r="B1" s="25"/>
      <c r="C1" s="25"/>
      <c r="D1" s="42"/>
      <c r="E1" s="59"/>
      <c r="F1" s="59"/>
      <c r="G1" s="58" t="s">
        <v>0</v>
      </c>
      <c r="H1" s="59"/>
      <c r="I1" s="59"/>
      <c r="J1" s="59"/>
      <c r="K1" s="65"/>
      <c r="L1" s="59"/>
      <c r="M1" s="64"/>
      <c r="N1" s="59"/>
      <c r="O1" s="59"/>
      <c r="P1" s="59"/>
      <c r="Q1" s="59"/>
      <c r="R1" s="59"/>
      <c r="S1" s="59"/>
      <c r="T1" s="42"/>
      <c r="U1" s="42"/>
      <c r="V1" s="25"/>
    </row>
    <row r="2" spans="1:22" ht="42.75">
      <c r="A2" s="2"/>
      <c r="B2" s="2"/>
      <c r="C2" s="2"/>
      <c r="D2" s="50"/>
      <c r="E2" s="59"/>
      <c r="F2" s="59">
        <v>109</v>
      </c>
      <c r="G2" s="59" t="s">
        <v>1</v>
      </c>
      <c r="H2" s="59"/>
      <c r="I2" s="59"/>
      <c r="J2" s="59"/>
      <c r="K2" s="65"/>
      <c r="L2" s="59"/>
      <c r="M2" s="64"/>
      <c r="N2" s="59"/>
      <c r="O2" s="59"/>
      <c r="P2" s="59"/>
      <c r="Q2" s="59"/>
      <c r="R2" s="59"/>
      <c r="S2" s="59"/>
      <c r="T2" s="42"/>
      <c r="U2" s="50"/>
      <c r="V2" s="2"/>
    </row>
    <row r="3" spans="1:22">
      <c r="A3" s="2" t="s">
        <v>2</v>
      </c>
      <c r="D3" s="50"/>
      <c r="E3" s="59"/>
      <c r="F3" s="59"/>
      <c r="G3" s="59"/>
      <c r="H3" s="59"/>
      <c r="I3" s="59"/>
      <c r="J3" s="59"/>
      <c r="K3" s="65"/>
      <c r="L3" s="59"/>
      <c r="M3" s="64"/>
      <c r="N3" s="59"/>
      <c r="O3" s="59"/>
      <c r="P3" s="59"/>
      <c r="Q3" s="59"/>
      <c r="R3" s="59"/>
      <c r="S3" s="59"/>
      <c r="T3" s="42"/>
      <c r="U3" s="50"/>
      <c r="V3" s="2"/>
    </row>
    <row r="4" spans="1:22">
      <c r="A4" s="2" t="s">
        <v>3</v>
      </c>
      <c r="B4" s="2" t="s">
        <v>4</v>
      </c>
      <c r="C4" s="2"/>
      <c r="D4" s="50" t="s">
        <v>4</v>
      </c>
      <c r="E4" s="59"/>
      <c r="F4" s="59"/>
      <c r="G4" s="59"/>
      <c r="H4" s="59"/>
      <c r="I4" s="59"/>
      <c r="J4" s="59"/>
      <c r="K4" s="65"/>
      <c r="L4" s="59"/>
      <c r="M4" s="64"/>
      <c r="N4" s="59"/>
      <c r="O4" s="64"/>
      <c r="P4" s="59"/>
      <c r="Q4" s="64"/>
      <c r="R4" s="64"/>
      <c r="S4" s="64"/>
      <c r="T4" s="42"/>
      <c r="U4" s="50"/>
      <c r="V4" s="2"/>
    </row>
    <row r="5" spans="1:22">
      <c r="A5" s="2" t="s">
        <v>5</v>
      </c>
      <c r="D5" s="50"/>
      <c r="E5" s="59"/>
      <c r="F5" s="64"/>
      <c r="G5" s="60"/>
      <c r="H5" s="59"/>
      <c r="I5" s="64"/>
      <c r="J5" s="59"/>
      <c r="K5" s="64"/>
      <c r="L5" s="59"/>
      <c r="M5" s="64"/>
      <c r="N5" s="64"/>
      <c r="O5" s="64"/>
      <c r="P5" s="59"/>
      <c r="Q5" s="64"/>
      <c r="R5" s="64"/>
      <c r="S5" s="64"/>
      <c r="T5" s="42"/>
      <c r="U5" s="50"/>
      <c r="V5" s="2"/>
    </row>
    <row r="6" spans="1:22">
      <c r="A6" s="2"/>
      <c r="B6" s="2" t="s">
        <v>7</v>
      </c>
      <c r="C6" s="2"/>
      <c r="D6" s="50"/>
      <c r="E6" s="64"/>
      <c r="F6" s="64" t="s">
        <v>165</v>
      </c>
      <c r="G6" s="59"/>
      <c r="H6" s="64"/>
      <c r="I6" s="64" t="s">
        <v>50</v>
      </c>
      <c r="J6" s="59" t="s">
        <v>85</v>
      </c>
      <c r="K6" s="64" t="s">
        <v>166</v>
      </c>
      <c r="L6" s="64" t="s">
        <v>49</v>
      </c>
      <c r="M6" s="59"/>
      <c r="N6" s="59"/>
      <c r="O6" s="59"/>
      <c r="P6" s="59"/>
      <c r="Q6" s="59"/>
      <c r="R6" s="59" t="s">
        <v>167</v>
      </c>
      <c r="S6" s="59"/>
      <c r="T6" s="42"/>
      <c r="U6" s="50"/>
      <c r="V6" s="2"/>
    </row>
    <row r="7" spans="1:22" ht="15">
      <c r="A7" s="229" t="s">
        <v>8</v>
      </c>
      <c r="B7" s="230"/>
      <c r="C7" s="231"/>
      <c r="D7" s="232"/>
      <c r="E7" s="233" t="s">
        <v>9</v>
      </c>
      <c r="F7" s="234"/>
      <c r="G7" s="234"/>
      <c r="H7" s="234"/>
      <c r="I7" s="234"/>
      <c r="J7" s="234"/>
      <c r="K7" s="234"/>
      <c r="L7" s="235"/>
      <c r="M7" s="235"/>
      <c r="N7" s="235"/>
      <c r="O7" s="235"/>
      <c r="P7" s="235"/>
      <c r="Q7" s="235"/>
      <c r="R7" s="235"/>
      <c r="S7" s="235"/>
      <c r="T7" s="236"/>
      <c r="U7" s="50"/>
      <c r="V7" s="14" t="s">
        <v>10</v>
      </c>
    </row>
    <row r="8" spans="1:22" ht="60">
      <c r="A8" s="22" t="s">
        <v>11</v>
      </c>
      <c r="B8" s="53" t="s">
        <v>12</v>
      </c>
      <c r="C8" s="57" t="s">
        <v>7</v>
      </c>
      <c r="D8" s="54" t="s">
        <v>13</v>
      </c>
      <c r="E8" s="55" t="s">
        <v>14</v>
      </c>
      <c r="F8" s="55" t="s">
        <v>15</v>
      </c>
      <c r="G8" s="55" t="s">
        <v>16</v>
      </c>
      <c r="H8" s="55" t="s">
        <v>17</v>
      </c>
      <c r="I8" s="55" t="s">
        <v>18</v>
      </c>
      <c r="J8" s="55" t="s">
        <v>19</v>
      </c>
      <c r="K8" s="55" t="s">
        <v>20</v>
      </c>
      <c r="L8" s="55" t="s">
        <v>21</v>
      </c>
      <c r="M8" s="55" t="s">
        <v>22</v>
      </c>
      <c r="N8" s="56" t="s">
        <v>23</v>
      </c>
      <c r="O8" s="56" t="s">
        <v>24</v>
      </c>
      <c r="P8" s="56" t="s">
        <v>25</v>
      </c>
      <c r="Q8" s="56" t="s">
        <v>26</v>
      </c>
      <c r="R8" s="56" t="s">
        <v>168</v>
      </c>
      <c r="S8" s="56" t="s">
        <v>28</v>
      </c>
      <c r="T8" s="54" t="s">
        <v>13</v>
      </c>
      <c r="U8" s="42"/>
      <c r="V8" s="25"/>
    </row>
    <row r="9" spans="1:22" ht="15">
      <c r="A9" s="10" t="s">
        <v>169</v>
      </c>
      <c r="B9" s="11"/>
      <c r="C9" s="13"/>
      <c r="D9" s="49"/>
      <c r="E9" s="61"/>
      <c r="F9" s="62">
        <v>10000000</v>
      </c>
      <c r="G9" s="62"/>
      <c r="H9" s="62"/>
      <c r="I9" s="62">
        <v>290000000</v>
      </c>
      <c r="J9" s="62">
        <v>136000000</v>
      </c>
      <c r="K9" s="62">
        <v>20000000</v>
      </c>
      <c r="L9" s="63">
        <v>4000000</v>
      </c>
      <c r="M9" s="63"/>
      <c r="N9" s="63"/>
      <c r="O9" s="63"/>
      <c r="P9" s="63"/>
      <c r="Q9" s="63"/>
      <c r="R9" s="63">
        <v>121000000</v>
      </c>
      <c r="S9" s="63"/>
      <c r="T9" s="36">
        <f>SUM(E9:S9)</f>
        <v>581000000</v>
      </c>
      <c r="U9" s="50"/>
      <c r="V9" s="2">
        <f>+D9-T9</f>
        <v>-581000000</v>
      </c>
    </row>
    <row r="10" spans="1:22" ht="15">
      <c r="A10" s="10"/>
      <c r="B10" s="11"/>
      <c r="C10" s="13"/>
      <c r="D10" s="49"/>
      <c r="E10" s="61"/>
      <c r="F10" s="62"/>
      <c r="G10" s="62"/>
      <c r="H10" s="62"/>
      <c r="I10" s="62"/>
      <c r="J10" s="62"/>
      <c r="K10" s="62"/>
      <c r="L10" s="63"/>
      <c r="M10" s="63"/>
      <c r="N10" s="63"/>
      <c r="O10" s="63"/>
      <c r="P10" s="63"/>
      <c r="Q10" s="63"/>
      <c r="R10" s="63"/>
      <c r="S10" s="63"/>
      <c r="T10" s="36">
        <f t="shared" ref="T10:T22" si="0">SUM(E10:S10)</f>
        <v>0</v>
      </c>
      <c r="U10" s="50"/>
      <c r="V10" s="2">
        <f t="shared" ref="V10:V22" si="1">+D10-T10</f>
        <v>0</v>
      </c>
    </row>
    <row r="11" spans="1:22" ht="15">
      <c r="A11" s="10"/>
      <c r="B11" s="11"/>
      <c r="C11" s="13"/>
      <c r="D11" s="49"/>
      <c r="E11" s="61"/>
      <c r="F11" s="62"/>
      <c r="G11" s="62"/>
      <c r="H11" s="62"/>
      <c r="I11" s="62"/>
      <c r="J11" s="62"/>
      <c r="K11" s="62"/>
      <c r="L11" s="63"/>
      <c r="M11" s="63"/>
      <c r="N11" s="63"/>
      <c r="O11" s="63"/>
      <c r="P11" s="63"/>
      <c r="Q11" s="63"/>
      <c r="R11" s="63"/>
      <c r="S11" s="63"/>
      <c r="T11" s="36">
        <f t="shared" si="0"/>
        <v>0</v>
      </c>
      <c r="U11" s="50"/>
      <c r="V11" s="2">
        <f t="shared" si="1"/>
        <v>0</v>
      </c>
    </row>
    <row r="12" spans="1:22" ht="15">
      <c r="A12" s="10"/>
      <c r="B12" s="11"/>
      <c r="C12" s="13"/>
      <c r="D12" s="49"/>
      <c r="E12" s="61"/>
      <c r="F12" s="62"/>
      <c r="G12" s="62"/>
      <c r="H12" s="62"/>
      <c r="I12" s="62"/>
      <c r="J12" s="62"/>
      <c r="K12" s="62"/>
      <c r="L12" s="63"/>
      <c r="M12" s="63"/>
      <c r="N12" s="63"/>
      <c r="O12" s="63"/>
      <c r="P12" s="63"/>
      <c r="Q12" s="63"/>
      <c r="R12" s="63"/>
      <c r="S12" s="63"/>
      <c r="T12" s="36">
        <f t="shared" si="0"/>
        <v>0</v>
      </c>
      <c r="U12" s="50"/>
      <c r="V12" s="2">
        <f t="shared" si="1"/>
        <v>0</v>
      </c>
    </row>
    <row r="13" spans="1:22" ht="15">
      <c r="A13" s="10"/>
      <c r="B13" s="11"/>
      <c r="C13" s="13"/>
      <c r="D13" s="49"/>
      <c r="E13" s="61"/>
      <c r="F13" s="62"/>
      <c r="G13" s="62"/>
      <c r="H13" s="62"/>
      <c r="I13" s="62"/>
      <c r="J13" s="62"/>
      <c r="K13" s="62"/>
      <c r="L13" s="63"/>
      <c r="M13" s="63"/>
      <c r="N13" s="63"/>
      <c r="O13" s="63"/>
      <c r="P13" s="63"/>
      <c r="Q13" s="63"/>
      <c r="R13" s="63"/>
      <c r="S13" s="63"/>
      <c r="T13" s="36">
        <f t="shared" si="0"/>
        <v>0</v>
      </c>
      <c r="U13" s="50"/>
      <c r="V13" s="2">
        <f t="shared" si="1"/>
        <v>0</v>
      </c>
    </row>
    <row r="14" spans="1:22" ht="15">
      <c r="A14" s="10"/>
      <c r="B14" s="11"/>
      <c r="C14" s="13"/>
      <c r="D14" s="49"/>
      <c r="E14" s="61"/>
      <c r="F14" s="62"/>
      <c r="G14" s="62"/>
      <c r="H14" s="62"/>
      <c r="I14" s="62"/>
      <c r="J14" s="62"/>
      <c r="K14" s="62"/>
      <c r="L14" s="63"/>
      <c r="M14" s="63"/>
      <c r="N14" s="63"/>
      <c r="O14" s="63"/>
      <c r="P14" s="63"/>
      <c r="Q14" s="63"/>
      <c r="R14" s="63"/>
      <c r="S14" s="63"/>
      <c r="T14" s="36">
        <f t="shared" si="0"/>
        <v>0</v>
      </c>
      <c r="U14" s="50"/>
      <c r="V14" s="2">
        <f t="shared" si="1"/>
        <v>0</v>
      </c>
    </row>
    <row r="15" spans="1:22" ht="15">
      <c r="A15" s="10"/>
      <c r="B15" s="11"/>
      <c r="C15" s="13"/>
      <c r="D15" s="49"/>
      <c r="E15" s="61"/>
      <c r="F15" s="62"/>
      <c r="G15" s="62"/>
      <c r="H15" s="62"/>
      <c r="I15" s="62"/>
      <c r="J15" s="62"/>
      <c r="K15" s="62"/>
      <c r="L15" s="63"/>
      <c r="M15" s="63"/>
      <c r="N15" s="63"/>
      <c r="O15" s="63"/>
      <c r="P15" s="63"/>
      <c r="Q15" s="63"/>
      <c r="R15" s="63"/>
      <c r="S15" s="63"/>
      <c r="T15" s="36">
        <f t="shared" si="0"/>
        <v>0</v>
      </c>
      <c r="U15" s="50"/>
      <c r="V15" s="2">
        <f t="shared" si="1"/>
        <v>0</v>
      </c>
    </row>
    <row r="16" spans="1:22" ht="15">
      <c r="A16" s="10"/>
      <c r="B16" s="11"/>
      <c r="C16" s="13"/>
      <c r="D16" s="49"/>
      <c r="E16" s="61"/>
      <c r="F16" s="62"/>
      <c r="G16" s="62"/>
      <c r="H16" s="62"/>
      <c r="I16" s="62"/>
      <c r="J16" s="62"/>
      <c r="K16" s="62"/>
      <c r="L16" s="63"/>
      <c r="M16" s="63"/>
      <c r="N16" s="63"/>
      <c r="O16" s="63"/>
      <c r="P16" s="63"/>
      <c r="Q16" s="63"/>
      <c r="R16" s="63"/>
      <c r="S16" s="63"/>
      <c r="T16" s="36">
        <f t="shared" si="0"/>
        <v>0</v>
      </c>
      <c r="U16" s="50"/>
      <c r="V16" s="2">
        <f t="shared" si="1"/>
        <v>0</v>
      </c>
    </row>
    <row r="17" spans="1:22" ht="15">
      <c r="A17" s="10"/>
      <c r="B17" s="11"/>
      <c r="C17" s="13"/>
      <c r="D17" s="49"/>
      <c r="E17" s="61"/>
      <c r="F17" s="62"/>
      <c r="G17" s="62"/>
      <c r="H17" s="62"/>
      <c r="I17" s="62"/>
      <c r="J17" s="62"/>
      <c r="K17" s="62"/>
      <c r="L17" s="63"/>
      <c r="M17" s="63"/>
      <c r="N17" s="63"/>
      <c r="O17" s="63"/>
      <c r="P17" s="63"/>
      <c r="Q17" s="63"/>
      <c r="R17" s="63"/>
      <c r="S17" s="63"/>
      <c r="T17" s="36">
        <f t="shared" si="0"/>
        <v>0</v>
      </c>
      <c r="U17" s="50"/>
      <c r="V17" s="2">
        <f t="shared" si="1"/>
        <v>0</v>
      </c>
    </row>
    <row r="18" spans="1:22" ht="15">
      <c r="A18" s="10"/>
      <c r="B18" s="11"/>
      <c r="C18" s="13"/>
      <c r="D18" s="49"/>
      <c r="E18" s="61"/>
      <c r="F18" s="62"/>
      <c r="G18" s="62"/>
      <c r="H18" s="62"/>
      <c r="I18" s="62"/>
      <c r="J18" s="62"/>
      <c r="K18" s="62"/>
      <c r="L18" s="63"/>
      <c r="M18" s="63"/>
      <c r="N18" s="63"/>
      <c r="O18" s="63"/>
      <c r="P18" s="63"/>
      <c r="Q18" s="63"/>
      <c r="R18" s="63"/>
      <c r="S18" s="63"/>
      <c r="T18" s="36">
        <f t="shared" si="0"/>
        <v>0</v>
      </c>
      <c r="U18" s="50"/>
      <c r="V18" s="2">
        <f t="shared" si="1"/>
        <v>0</v>
      </c>
    </row>
    <row r="19" spans="1:22" ht="15">
      <c r="A19" s="10"/>
      <c r="B19" s="11"/>
      <c r="C19" s="13"/>
      <c r="D19" s="49"/>
      <c r="E19" s="61"/>
      <c r="F19" s="62"/>
      <c r="G19" s="62"/>
      <c r="H19" s="62"/>
      <c r="I19" s="62"/>
      <c r="J19" s="62"/>
      <c r="K19" s="62"/>
      <c r="L19" s="63"/>
      <c r="M19" s="63"/>
      <c r="N19" s="63"/>
      <c r="O19" s="63"/>
      <c r="P19" s="63"/>
      <c r="Q19" s="63"/>
      <c r="R19" s="63"/>
      <c r="S19" s="63"/>
      <c r="T19" s="36">
        <f t="shared" si="0"/>
        <v>0</v>
      </c>
      <c r="U19" s="50"/>
      <c r="V19" s="2">
        <f t="shared" si="1"/>
        <v>0</v>
      </c>
    </row>
    <row r="20" spans="1:22" ht="15">
      <c r="A20" s="10"/>
      <c r="B20" s="11"/>
      <c r="C20" s="13"/>
      <c r="D20" s="49"/>
      <c r="E20" s="61"/>
      <c r="F20" s="62"/>
      <c r="G20" s="62"/>
      <c r="H20" s="62"/>
      <c r="I20" s="62"/>
      <c r="J20" s="62"/>
      <c r="K20" s="62"/>
      <c r="L20" s="63"/>
      <c r="M20" s="63"/>
      <c r="N20" s="63"/>
      <c r="O20" s="63"/>
      <c r="P20" s="63"/>
      <c r="Q20" s="63"/>
      <c r="R20" s="63"/>
      <c r="S20" s="63"/>
      <c r="T20" s="36">
        <f t="shared" si="0"/>
        <v>0</v>
      </c>
      <c r="U20" s="50"/>
      <c r="V20" s="2">
        <f t="shared" si="1"/>
        <v>0</v>
      </c>
    </row>
    <row r="21" spans="1:22" ht="15">
      <c r="A21" s="10"/>
      <c r="B21" s="11"/>
      <c r="C21" s="13"/>
      <c r="D21" s="49"/>
      <c r="E21" s="61"/>
      <c r="F21" s="62"/>
      <c r="G21" s="62"/>
      <c r="H21" s="62"/>
      <c r="I21" s="62"/>
      <c r="J21" s="62"/>
      <c r="K21" s="62"/>
      <c r="L21" s="63"/>
      <c r="M21" s="63"/>
      <c r="N21" s="63"/>
      <c r="O21" s="63"/>
      <c r="P21" s="63"/>
      <c r="Q21" s="63"/>
      <c r="R21" s="63"/>
      <c r="S21" s="63"/>
      <c r="T21" s="36">
        <f t="shared" si="0"/>
        <v>0</v>
      </c>
      <c r="U21" s="50"/>
      <c r="V21" s="2">
        <f t="shared" si="1"/>
        <v>0</v>
      </c>
    </row>
    <row r="22" spans="1:22" ht="15">
      <c r="A22" s="16" t="s">
        <v>35</v>
      </c>
      <c r="B22" s="11"/>
      <c r="C22" s="13"/>
      <c r="D22" s="49"/>
      <c r="E22" s="61"/>
      <c r="F22" s="62"/>
      <c r="G22" s="62"/>
      <c r="H22" s="62"/>
      <c r="I22" s="62"/>
      <c r="J22" s="62"/>
      <c r="K22" s="62"/>
      <c r="L22" s="63"/>
      <c r="M22" s="63"/>
      <c r="N22" s="63"/>
      <c r="O22" s="63"/>
      <c r="P22" s="63"/>
      <c r="Q22" s="63"/>
      <c r="R22" s="63"/>
      <c r="S22" s="63"/>
      <c r="T22" s="36">
        <f t="shared" si="0"/>
        <v>0</v>
      </c>
      <c r="U22" s="50"/>
      <c r="V22" s="2">
        <f t="shared" si="1"/>
        <v>0</v>
      </c>
    </row>
    <row r="23" spans="1:22" ht="15">
      <c r="A23" s="237"/>
      <c r="B23" s="237"/>
      <c r="C23" s="14"/>
      <c r="D23" s="52">
        <f>SUM(D9:D22)</f>
        <v>0</v>
      </c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58"/>
      <c r="R23" s="58"/>
      <c r="S23" s="58"/>
      <c r="T23" s="39">
        <f>SUM(T9:T22)</f>
        <v>581000000</v>
      </c>
      <c r="U23" s="52"/>
      <c r="V23" s="14"/>
    </row>
  </sheetData>
  <mergeCells count="4">
    <mergeCell ref="A7:D7"/>
    <mergeCell ref="E7:T7"/>
    <mergeCell ref="A23:B23"/>
    <mergeCell ref="E23:P23"/>
  </mergeCells>
  <dataValidations count="2">
    <dataValidation type="list" allowBlank="1" showInputMessage="1" showErrorMessage="1" sqref="B9:C21" xr:uid="{E99D4139-0CF4-4FD1-B949-14B031E00245}">
      <formula1>$A$3:$A$5</formula1>
    </dataValidation>
    <dataValidation type="list" allowBlank="1" showInputMessage="1" showErrorMessage="1" sqref="B22:C22" xr:uid="{4B0D0B4F-EBC5-4A0B-B97D-0DEE7DFDC7FD}">
      <formula1>$A$4:$A$6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0"/>
  <sheetViews>
    <sheetView workbookViewId="0">
      <pane xSplit="3" ySplit="9" topLeftCell="X31" activePane="bottomRight" state="frozen"/>
      <selection pane="bottomRight" activeCell="AI38" sqref="AI38"/>
      <selection pane="bottomLeft"/>
      <selection pane="topRight"/>
    </sheetView>
  </sheetViews>
  <sheetFormatPr defaultColWidth="9" defaultRowHeight="14.25"/>
  <cols>
    <col min="1" max="1" width="82.42578125" style="21" customWidth="1"/>
    <col min="2" max="2" width="36.42578125" style="26" hidden="1" customWidth="1"/>
    <col min="3" max="3" width="17.7109375" style="25" customWidth="1"/>
    <col min="4" max="4" width="13.28515625" style="42" customWidth="1"/>
    <col min="5" max="5" width="17.42578125" style="42" customWidth="1"/>
    <col min="6" max="6" width="15.5703125" style="42" customWidth="1"/>
    <col min="7" max="7" width="15.140625" style="42" customWidth="1"/>
    <col min="8" max="8" width="12.5703125" style="42" customWidth="1"/>
    <col min="9" max="9" width="14.140625" style="42" customWidth="1"/>
    <col min="10" max="11" width="16.28515625" style="42" customWidth="1"/>
    <col min="12" max="12" width="14.85546875" style="42" bestFit="1" customWidth="1"/>
    <col min="13" max="20" width="13.140625" style="42" customWidth="1"/>
    <col min="21" max="21" width="14.7109375" style="42" bestFit="1" customWidth="1"/>
    <col min="22" max="32" width="14.7109375" style="42" customWidth="1"/>
    <col min="33" max="33" width="15.140625" style="25" customWidth="1"/>
    <col min="34" max="35" width="15.42578125" style="51" customWidth="1"/>
  </cols>
  <sheetData>
    <row r="1" spans="1:35" ht="15">
      <c r="A1" s="20">
        <v>21040005</v>
      </c>
      <c r="E1" s="39" t="s">
        <v>0</v>
      </c>
      <c r="L1" s="39" t="s">
        <v>170</v>
      </c>
      <c r="M1" s="39"/>
      <c r="N1" s="39"/>
      <c r="O1" s="39"/>
      <c r="P1" s="39"/>
      <c r="Q1" s="39"/>
      <c r="R1" s="39"/>
      <c r="S1" s="39"/>
      <c r="T1" s="39"/>
    </row>
    <row r="2" spans="1:35">
      <c r="A2" s="21" t="s">
        <v>171</v>
      </c>
      <c r="D2" s="42">
        <v>108</v>
      </c>
      <c r="E2" s="42" t="s">
        <v>43</v>
      </c>
      <c r="L2" s="42" t="s">
        <v>99</v>
      </c>
    </row>
    <row r="3" spans="1:35">
      <c r="E3" s="42" t="s">
        <v>99</v>
      </c>
    </row>
    <row r="4" spans="1:35">
      <c r="A4" s="21" t="s">
        <v>44</v>
      </c>
      <c r="B4" s="26" t="s">
        <v>155</v>
      </c>
    </row>
    <row r="5" spans="1:35">
      <c r="A5" s="21" t="s">
        <v>46</v>
      </c>
      <c r="B5" s="26" t="s">
        <v>4</v>
      </c>
      <c r="E5" s="42" t="s">
        <v>84</v>
      </c>
    </row>
    <row r="6" spans="1:35">
      <c r="A6" s="21" t="s">
        <v>47</v>
      </c>
      <c r="B6" s="26" t="s">
        <v>48</v>
      </c>
      <c r="E6" s="42" t="s">
        <v>80</v>
      </c>
      <c r="F6" s="42" t="s">
        <v>172</v>
      </c>
      <c r="G6" s="42" t="s">
        <v>81</v>
      </c>
      <c r="H6" s="25"/>
      <c r="Y6" s="120" t="s">
        <v>82</v>
      </c>
      <c r="AD6" s="42">
        <v>2150103</v>
      </c>
    </row>
    <row r="7" spans="1:35">
      <c r="D7" s="42" t="s">
        <v>173</v>
      </c>
      <c r="E7" s="42" t="s">
        <v>79</v>
      </c>
      <c r="F7" s="42">
        <v>23</v>
      </c>
      <c r="H7" s="25">
        <v>21101030205</v>
      </c>
      <c r="J7" s="42" t="s">
        <v>53</v>
      </c>
      <c r="K7" s="25">
        <v>2150208</v>
      </c>
      <c r="L7" s="42" t="s">
        <v>112</v>
      </c>
      <c r="M7" s="42" t="s">
        <v>112</v>
      </c>
      <c r="N7" s="25">
        <v>2150208</v>
      </c>
      <c r="O7" s="25">
        <v>2150208</v>
      </c>
      <c r="P7" s="113" t="s">
        <v>113</v>
      </c>
      <c r="Q7" s="113" t="s">
        <v>113</v>
      </c>
      <c r="R7" s="113" t="s">
        <v>174</v>
      </c>
      <c r="S7" s="160" t="s">
        <v>115</v>
      </c>
      <c r="T7" s="160" t="s">
        <v>49</v>
      </c>
      <c r="U7" s="42">
        <v>2510101</v>
      </c>
      <c r="W7" s="162">
        <v>2510211</v>
      </c>
      <c r="Y7" s="169" t="s">
        <v>114</v>
      </c>
      <c r="Z7" s="169" t="s">
        <v>50</v>
      </c>
      <c r="AA7" s="160">
        <v>2150206</v>
      </c>
      <c r="AB7" s="162">
        <v>2510106</v>
      </c>
      <c r="AC7" s="83"/>
      <c r="AD7" s="42">
        <v>2150104</v>
      </c>
      <c r="AF7" s="25">
        <v>2150208</v>
      </c>
    </row>
    <row r="8" spans="1:35" ht="15">
      <c r="A8" s="251" t="s">
        <v>8</v>
      </c>
      <c r="B8" s="252"/>
      <c r="C8" s="253"/>
      <c r="D8" s="254" t="s">
        <v>9</v>
      </c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5"/>
      <c r="AF8" s="255"/>
      <c r="AG8" s="256"/>
      <c r="AH8" s="163"/>
      <c r="AI8" s="98" t="s">
        <v>10</v>
      </c>
    </row>
    <row r="9" spans="1:35" s="72" customFormat="1" ht="60">
      <c r="A9" s="151" t="s">
        <v>11</v>
      </c>
      <c r="B9" s="27" t="s">
        <v>12</v>
      </c>
      <c r="C9" s="73" t="s">
        <v>13</v>
      </c>
      <c r="D9" s="152" t="s">
        <v>175</v>
      </c>
      <c r="E9" s="153" t="s">
        <v>176</v>
      </c>
      <c r="F9" s="153" t="s">
        <v>177</v>
      </c>
      <c r="G9" s="153" t="s">
        <v>178</v>
      </c>
      <c r="H9" s="153" t="s">
        <v>179</v>
      </c>
      <c r="I9" s="153" t="s">
        <v>180</v>
      </c>
      <c r="J9" s="153" t="s">
        <v>181</v>
      </c>
      <c r="K9" s="55" t="s">
        <v>118</v>
      </c>
      <c r="L9" s="55" t="s">
        <v>118</v>
      </c>
      <c r="M9" s="55" t="s">
        <v>182</v>
      </c>
      <c r="N9" s="55" t="s">
        <v>182</v>
      </c>
      <c r="O9" s="55" t="s">
        <v>183</v>
      </c>
      <c r="P9" s="55" t="s">
        <v>184</v>
      </c>
      <c r="Q9" s="55" t="s">
        <v>185</v>
      </c>
      <c r="R9" s="55" t="s">
        <v>186</v>
      </c>
      <c r="S9" s="55" t="s">
        <v>187</v>
      </c>
      <c r="T9" s="55" t="s">
        <v>188</v>
      </c>
      <c r="U9" s="55" t="s">
        <v>156</v>
      </c>
      <c r="V9" s="56" t="s">
        <v>99</v>
      </c>
      <c r="W9" s="56" t="s">
        <v>189</v>
      </c>
      <c r="X9" s="56" t="s">
        <v>190</v>
      </c>
      <c r="Y9" s="56" t="s">
        <v>191</v>
      </c>
      <c r="Z9" s="56" t="s">
        <v>192</v>
      </c>
      <c r="AA9" s="56" t="s">
        <v>193</v>
      </c>
      <c r="AB9" s="56" t="s">
        <v>194</v>
      </c>
      <c r="AC9" s="56" t="s">
        <v>195</v>
      </c>
      <c r="AD9" s="56" t="s">
        <v>196</v>
      </c>
      <c r="AE9" s="56" t="s">
        <v>197</v>
      </c>
      <c r="AF9" s="56" t="s">
        <v>90</v>
      </c>
      <c r="AG9" s="73" t="s">
        <v>13</v>
      </c>
      <c r="AH9" s="164"/>
      <c r="AI9" s="156"/>
    </row>
    <row r="10" spans="1:35" ht="30">
      <c r="A10" s="220" t="s">
        <v>198</v>
      </c>
      <c r="B10" s="29" t="s">
        <v>47</v>
      </c>
      <c r="C10" s="161">
        <v>1824055995</v>
      </c>
      <c r="D10" s="43">
        <f>+C10*0.01</f>
        <v>18240559.949999999</v>
      </c>
      <c r="E10" s="44"/>
      <c r="F10" s="44"/>
      <c r="G10" s="44"/>
      <c r="H10" s="44"/>
      <c r="I10" s="44"/>
      <c r="J10" s="44"/>
      <c r="K10" s="45"/>
      <c r="L10" s="45">
        <v>1000000000</v>
      </c>
      <c r="M10" s="45"/>
      <c r="N10" s="45"/>
      <c r="O10" s="45"/>
      <c r="P10" s="45"/>
      <c r="Q10" s="45"/>
      <c r="R10" s="45"/>
      <c r="S10" s="45"/>
      <c r="T10" s="45"/>
      <c r="U10" s="45">
        <v>272579199.22501904</v>
      </c>
      <c r="V10" s="45">
        <v>423792876.12498093</v>
      </c>
      <c r="W10" s="45">
        <f t="shared" ref="W10:W21" si="0">+C10*0.06</f>
        <v>109443359.7</v>
      </c>
      <c r="X10" s="45"/>
      <c r="Y10" s="45"/>
      <c r="Z10" s="45"/>
      <c r="AA10" s="45"/>
      <c r="AB10" s="45"/>
      <c r="AC10" s="45"/>
      <c r="AD10" s="45"/>
      <c r="AE10" s="45"/>
      <c r="AF10" s="45"/>
      <c r="AG10" s="36">
        <f t="shared" ref="AG10:AG37" si="1">SUM(D10:AF10)</f>
        <v>1824055995</v>
      </c>
      <c r="AH10" s="165">
        <v>1824055995</v>
      </c>
      <c r="AI10" s="50">
        <f t="shared" ref="AI10:AI37" si="2">+AH10-AG10</f>
        <v>0</v>
      </c>
    </row>
    <row r="11" spans="1:35" ht="28.5">
      <c r="A11" s="166" t="s">
        <v>199</v>
      </c>
      <c r="B11" s="29" t="s">
        <v>47</v>
      </c>
      <c r="C11" s="161">
        <v>430452324</v>
      </c>
      <c r="D11" s="43">
        <v>4304523.2960863113</v>
      </c>
      <c r="E11" s="44"/>
      <c r="F11" s="44"/>
      <c r="G11" s="44"/>
      <c r="H11" s="44"/>
      <c r="I11" s="44"/>
      <c r="J11" s="44">
        <v>50000000</v>
      </c>
      <c r="K11" s="45"/>
      <c r="L11" s="45"/>
      <c r="M11" s="45">
        <v>40000000</v>
      </c>
      <c r="N11" s="45">
        <v>142000000</v>
      </c>
      <c r="O11" s="45"/>
      <c r="P11" s="45"/>
      <c r="Q11" s="45"/>
      <c r="R11" s="45"/>
      <c r="S11" s="45"/>
      <c r="T11" s="45"/>
      <c r="U11" s="45">
        <v>53901773.263913691</v>
      </c>
      <c r="V11" s="45">
        <v>100000000</v>
      </c>
      <c r="W11" s="45">
        <f t="shared" si="0"/>
        <v>25827139.439999998</v>
      </c>
      <c r="X11" s="45"/>
      <c r="Y11" s="45"/>
      <c r="Z11" s="45"/>
      <c r="AA11" s="45">
        <v>5418888</v>
      </c>
      <c r="AB11" s="45">
        <v>9000000</v>
      </c>
      <c r="AC11" s="45"/>
      <c r="AD11" s="45"/>
      <c r="AE11" s="45"/>
      <c r="AF11" s="45"/>
      <c r="AG11" s="36">
        <f t="shared" si="1"/>
        <v>430452324</v>
      </c>
      <c r="AH11" s="165">
        <v>430452324</v>
      </c>
      <c r="AI11" s="50">
        <f t="shared" si="2"/>
        <v>0</v>
      </c>
    </row>
    <row r="12" spans="1:35" ht="28.5">
      <c r="A12" s="166" t="s">
        <v>200</v>
      </c>
      <c r="B12" s="29" t="s">
        <v>47</v>
      </c>
      <c r="C12" s="161">
        <v>66577232</v>
      </c>
      <c r="D12" s="43">
        <v>665771.8660319075</v>
      </c>
      <c r="E12" s="44"/>
      <c r="F12" s="44"/>
      <c r="G12" s="44"/>
      <c r="H12" s="44"/>
      <c r="I12" s="44"/>
      <c r="J12" s="44"/>
      <c r="K12" s="45"/>
      <c r="L12" s="45"/>
      <c r="M12" s="45"/>
      <c r="N12" s="45">
        <v>7892969</v>
      </c>
      <c r="O12" s="45"/>
      <c r="P12" s="45"/>
      <c r="Q12" s="45"/>
      <c r="R12" s="45"/>
      <c r="S12" s="45"/>
      <c r="T12" s="45"/>
      <c r="U12" s="45">
        <v>14023857.213968091</v>
      </c>
      <c r="V12" s="45">
        <v>40000000</v>
      </c>
      <c r="W12" s="45">
        <f t="shared" si="0"/>
        <v>3994633.92</v>
      </c>
      <c r="X12" s="45"/>
      <c r="Y12" s="45"/>
      <c r="Z12" s="45"/>
      <c r="AA12" s="45"/>
      <c r="AB12" s="45"/>
      <c r="AC12" s="45"/>
      <c r="AD12" s="45"/>
      <c r="AE12" s="45"/>
      <c r="AF12" s="45"/>
      <c r="AG12" s="36">
        <f t="shared" si="1"/>
        <v>66577232</v>
      </c>
      <c r="AH12" s="165">
        <v>66577232</v>
      </c>
      <c r="AI12" s="50">
        <f t="shared" si="2"/>
        <v>0</v>
      </c>
    </row>
    <row r="13" spans="1:35" ht="28.5">
      <c r="A13" s="166" t="s">
        <v>201</v>
      </c>
      <c r="B13" s="29" t="s">
        <v>47</v>
      </c>
      <c r="C13" s="161">
        <v>250000000</v>
      </c>
      <c r="D13" s="43">
        <f>+C13*0.03</f>
        <v>7500000</v>
      </c>
      <c r="E13" s="44"/>
      <c r="F13" s="44"/>
      <c r="G13" s="44"/>
      <c r="H13" s="44"/>
      <c r="I13" s="44"/>
      <c r="J13" s="44"/>
      <c r="K13" s="45"/>
      <c r="L13" s="45"/>
      <c r="M13" s="45"/>
      <c r="N13" s="45">
        <v>95024719</v>
      </c>
      <c r="O13" s="45"/>
      <c r="P13" s="45"/>
      <c r="Q13" s="45"/>
      <c r="R13" s="45"/>
      <c r="S13" s="45"/>
      <c r="T13" s="45"/>
      <c r="U13" s="45">
        <v>52475281</v>
      </c>
      <c r="V13" s="45">
        <v>50000000</v>
      </c>
      <c r="W13" s="45">
        <f t="shared" si="0"/>
        <v>15000000</v>
      </c>
      <c r="X13" s="45"/>
      <c r="Y13" s="45"/>
      <c r="Z13" s="45"/>
      <c r="AA13" s="45"/>
      <c r="AB13" s="45"/>
      <c r="AC13" s="45"/>
      <c r="AD13" s="45">
        <v>30000000</v>
      </c>
      <c r="AE13" s="45"/>
      <c r="AF13" s="45"/>
      <c r="AG13" s="36">
        <f t="shared" si="1"/>
        <v>250000000</v>
      </c>
      <c r="AH13" s="165">
        <v>250000000</v>
      </c>
      <c r="AI13" s="50">
        <f t="shared" si="2"/>
        <v>0</v>
      </c>
    </row>
    <row r="14" spans="1:35" ht="15">
      <c r="A14" s="38" t="s">
        <v>202</v>
      </c>
      <c r="B14" s="29">
        <v>31236000000</v>
      </c>
      <c r="C14" s="161">
        <v>28700000000</v>
      </c>
      <c r="D14" s="43">
        <f t="shared" ref="D14:D24" si="3">+C14*0.01</f>
        <v>287000000</v>
      </c>
      <c r="E14" s="44">
        <v>50000000</v>
      </c>
      <c r="F14" s="44">
        <v>200000000</v>
      </c>
      <c r="G14" s="44">
        <v>50000000</v>
      </c>
      <c r="H14" s="44">
        <v>145000000</v>
      </c>
      <c r="I14" s="44"/>
      <c r="J14" s="44"/>
      <c r="K14" s="45"/>
      <c r="L14" s="45">
        <v>23000000000</v>
      </c>
      <c r="M14" s="45">
        <v>300000000</v>
      </c>
      <c r="N14" s="45"/>
      <c r="O14" s="45"/>
      <c r="P14" s="45">
        <v>3000000</v>
      </c>
      <c r="Q14" s="45"/>
      <c r="R14" s="45"/>
      <c r="S14" s="45"/>
      <c r="T14" s="45">
        <v>10000000</v>
      </c>
      <c r="U14" s="45">
        <v>66575010</v>
      </c>
      <c r="V14" s="45">
        <v>2668424990</v>
      </c>
      <c r="W14" s="45">
        <f t="shared" si="0"/>
        <v>1722000000</v>
      </c>
      <c r="X14" s="45">
        <v>150000000</v>
      </c>
      <c r="Y14" s="45"/>
      <c r="Z14" s="45">
        <v>8000000</v>
      </c>
      <c r="AA14" s="45">
        <v>15000000</v>
      </c>
      <c r="AB14" s="45"/>
      <c r="AC14" s="45"/>
      <c r="AD14" s="45">
        <v>25000000</v>
      </c>
      <c r="AE14" s="45"/>
      <c r="AF14" s="45"/>
      <c r="AG14" s="36">
        <f t="shared" si="1"/>
        <v>28700000000</v>
      </c>
      <c r="AH14" s="165">
        <v>28700000000</v>
      </c>
      <c r="AI14" s="50">
        <f t="shared" si="2"/>
        <v>0</v>
      </c>
    </row>
    <row r="15" spans="1:35" ht="15">
      <c r="A15" s="38" t="s">
        <v>203</v>
      </c>
      <c r="B15" s="29">
        <v>500000000</v>
      </c>
      <c r="C15" s="161">
        <v>1050000000</v>
      </c>
      <c r="D15" s="43">
        <f t="shared" ref="D15:D20" si="4">+C15*0.03</f>
        <v>31500000</v>
      </c>
      <c r="E15" s="44">
        <f>+C15*0.004</f>
        <v>4200000</v>
      </c>
      <c r="F15" s="44">
        <v>15000000</v>
      </c>
      <c r="G15" s="44"/>
      <c r="H15" s="44">
        <v>10000000</v>
      </c>
      <c r="I15" s="44"/>
      <c r="J15" s="44"/>
      <c r="K15" s="45">
        <v>40000000</v>
      </c>
      <c r="L15" s="45"/>
      <c r="M15" s="45"/>
      <c r="N15" s="45">
        <v>600000000</v>
      </c>
      <c r="O15" s="45"/>
      <c r="P15" s="45"/>
      <c r="Q15" s="45"/>
      <c r="R15" s="45"/>
      <c r="S15" s="45"/>
      <c r="T15" s="45"/>
      <c r="U15" s="45">
        <f>+U13</f>
        <v>52475281</v>
      </c>
      <c r="V15" s="45">
        <v>40000000</v>
      </c>
      <c r="W15" s="45">
        <f t="shared" si="0"/>
        <v>63000000</v>
      </c>
      <c r="X15" s="45">
        <v>20000000</v>
      </c>
      <c r="Y15" s="45"/>
      <c r="Z15" s="45"/>
      <c r="AA15" s="45"/>
      <c r="AB15" s="45">
        <v>25000000</v>
      </c>
      <c r="AC15" s="45">
        <v>40000000</v>
      </c>
      <c r="AD15" s="45">
        <v>90000000</v>
      </c>
      <c r="AE15" s="45"/>
      <c r="AF15" s="45">
        <v>18824719</v>
      </c>
      <c r="AG15" s="36">
        <f t="shared" si="1"/>
        <v>1050000000</v>
      </c>
      <c r="AH15" s="165">
        <v>1050000000</v>
      </c>
      <c r="AI15" s="50">
        <f t="shared" si="2"/>
        <v>0</v>
      </c>
    </row>
    <row r="16" spans="1:35" ht="15">
      <c r="A16" s="38" t="s">
        <v>204</v>
      </c>
      <c r="B16" s="29">
        <v>2400000000</v>
      </c>
      <c r="C16" s="161">
        <v>2250000000</v>
      </c>
      <c r="D16" s="43">
        <f t="shared" si="4"/>
        <v>67500000</v>
      </c>
      <c r="E16" s="44">
        <f t="shared" ref="E16:E24" si="5">+C16*0.004</f>
        <v>9000000</v>
      </c>
      <c r="F16" s="44"/>
      <c r="G16" s="44"/>
      <c r="H16" s="44"/>
      <c r="I16" s="44"/>
      <c r="J16" s="44">
        <v>250000000</v>
      </c>
      <c r="K16" s="45"/>
      <c r="L16" s="45"/>
      <c r="M16" s="45"/>
      <c r="N16" s="45">
        <v>1595598226.7360864</v>
      </c>
      <c r="O16" s="45"/>
      <c r="P16" s="45"/>
      <c r="Q16" s="45">
        <v>5000000</v>
      </c>
      <c r="R16" s="45"/>
      <c r="S16" s="45"/>
      <c r="T16" s="45"/>
      <c r="U16" s="45">
        <f>+U11</f>
        <v>53901773.263913691</v>
      </c>
      <c r="V16" s="45">
        <v>100000000</v>
      </c>
      <c r="W16" s="45">
        <f t="shared" si="0"/>
        <v>135000000</v>
      </c>
      <c r="X16" s="45"/>
      <c r="Y16" s="45"/>
      <c r="Z16" s="45"/>
      <c r="AA16" s="45">
        <v>10000000</v>
      </c>
      <c r="AB16" s="45">
        <v>20000000</v>
      </c>
      <c r="AC16" s="45"/>
      <c r="AD16" s="45">
        <v>4000000</v>
      </c>
      <c r="AE16" s="45"/>
      <c r="AF16" s="45"/>
      <c r="AG16" s="36">
        <f t="shared" si="1"/>
        <v>2250000000</v>
      </c>
      <c r="AH16" s="165">
        <v>2250000000</v>
      </c>
      <c r="AI16" s="50">
        <f t="shared" si="2"/>
        <v>0</v>
      </c>
    </row>
    <row r="17" spans="1:35" ht="15">
      <c r="A17" s="38" t="s">
        <v>205</v>
      </c>
      <c r="B17" s="29">
        <v>0</v>
      </c>
      <c r="C17" s="161">
        <v>62000000</v>
      </c>
      <c r="D17" s="43">
        <f t="shared" si="4"/>
        <v>1860000</v>
      </c>
      <c r="E17" s="44">
        <f t="shared" si="5"/>
        <v>248000</v>
      </c>
      <c r="F17" s="44"/>
      <c r="G17" s="44"/>
      <c r="H17" s="44"/>
      <c r="I17" s="44"/>
      <c r="J17" s="44"/>
      <c r="K17" s="45"/>
      <c r="L17" s="45"/>
      <c r="M17" s="45"/>
      <c r="N17" s="45">
        <v>15000000</v>
      </c>
      <c r="O17" s="45"/>
      <c r="P17" s="45"/>
      <c r="Q17" s="45"/>
      <c r="R17" s="45"/>
      <c r="S17" s="45"/>
      <c r="T17" s="45"/>
      <c r="U17" s="45">
        <v>4569841.1006897604</v>
      </c>
      <c r="V17" s="45">
        <v>8000000</v>
      </c>
      <c r="W17" s="45">
        <f t="shared" si="0"/>
        <v>3720000</v>
      </c>
      <c r="X17" s="45">
        <v>3000000</v>
      </c>
      <c r="Y17" s="45"/>
      <c r="Z17" s="45"/>
      <c r="AA17" s="45">
        <v>5000000</v>
      </c>
      <c r="AB17" s="45"/>
      <c r="AC17" s="45"/>
      <c r="AD17" s="45"/>
      <c r="AE17" s="45">
        <v>20602158.899310239</v>
      </c>
      <c r="AF17" s="45"/>
      <c r="AG17" s="36">
        <f t="shared" si="1"/>
        <v>62000000</v>
      </c>
      <c r="AH17" s="165">
        <v>62000000</v>
      </c>
      <c r="AI17" s="50">
        <f t="shared" si="2"/>
        <v>0</v>
      </c>
    </row>
    <row r="18" spans="1:35" ht="15">
      <c r="A18" s="40" t="s">
        <v>206</v>
      </c>
      <c r="B18" s="41">
        <v>0</v>
      </c>
      <c r="C18" s="161">
        <v>420000000</v>
      </c>
      <c r="D18" s="43">
        <f t="shared" si="4"/>
        <v>12600000</v>
      </c>
      <c r="E18" s="44">
        <f t="shared" si="5"/>
        <v>1680000</v>
      </c>
      <c r="F18" s="44">
        <v>12000000</v>
      </c>
      <c r="G18" s="44"/>
      <c r="H18" s="44"/>
      <c r="I18" s="44"/>
      <c r="J18" s="44"/>
      <c r="K18" s="45">
        <v>30000000</v>
      </c>
      <c r="L18" s="45"/>
      <c r="M18" s="45"/>
      <c r="N18" s="45">
        <v>150863655</v>
      </c>
      <c r="O18" s="45"/>
      <c r="P18" s="45"/>
      <c r="Q18" s="45"/>
      <c r="R18" s="45"/>
      <c r="S18" s="45"/>
      <c r="T18" s="45"/>
      <c r="U18" s="45">
        <v>7656345.3214000016</v>
      </c>
      <c r="V18" s="45">
        <v>30000000</v>
      </c>
      <c r="W18" s="45">
        <f t="shared" si="0"/>
        <v>25200000</v>
      </c>
      <c r="X18" s="45"/>
      <c r="Y18" s="45"/>
      <c r="Z18" s="45"/>
      <c r="AA18" s="45">
        <v>25000000</v>
      </c>
      <c r="AB18" s="45"/>
      <c r="AC18" s="45">
        <v>15000000</v>
      </c>
      <c r="AD18" s="45">
        <v>12000000</v>
      </c>
      <c r="AE18" s="45"/>
      <c r="AF18" s="45">
        <v>98000000</v>
      </c>
      <c r="AG18" s="36">
        <f t="shared" si="1"/>
        <v>420000000.32139999</v>
      </c>
      <c r="AH18" s="165">
        <v>420000000</v>
      </c>
      <c r="AI18" s="50">
        <f t="shared" si="2"/>
        <v>-0.321399986743927</v>
      </c>
    </row>
    <row r="19" spans="1:35" ht="15">
      <c r="A19" s="220" t="s">
        <v>207</v>
      </c>
      <c r="B19" s="29"/>
      <c r="C19" s="161">
        <v>746000000</v>
      </c>
      <c r="D19" s="43">
        <f t="shared" si="4"/>
        <v>22380000</v>
      </c>
      <c r="E19" s="44">
        <f t="shared" si="5"/>
        <v>2984000</v>
      </c>
      <c r="F19" s="44">
        <v>20000000</v>
      </c>
      <c r="G19" s="44"/>
      <c r="H19" s="44"/>
      <c r="I19" s="44"/>
      <c r="J19" s="44"/>
      <c r="K19" s="45">
        <v>30000000</v>
      </c>
      <c r="L19" s="45"/>
      <c r="M19" s="45">
        <v>525067516.02597606</v>
      </c>
      <c r="N19" s="45"/>
      <c r="O19" s="45"/>
      <c r="P19" s="45"/>
      <c r="Q19" s="45"/>
      <c r="R19" s="45"/>
      <c r="S19" s="45"/>
      <c r="T19" s="45"/>
      <c r="U19" s="45">
        <v>20065775.974023961</v>
      </c>
      <c r="V19" s="62">
        <v>50742708</v>
      </c>
      <c r="W19" s="45">
        <f t="shared" si="0"/>
        <v>44760000</v>
      </c>
      <c r="X19" s="63">
        <v>20000000</v>
      </c>
      <c r="Y19" s="63"/>
      <c r="Z19" s="63"/>
      <c r="AA19" s="63"/>
      <c r="AB19" s="63"/>
      <c r="AC19" s="63"/>
      <c r="AD19" s="63">
        <v>10000000</v>
      </c>
      <c r="AE19" s="63"/>
      <c r="AF19" s="63"/>
      <c r="AG19" s="36">
        <f t="shared" si="1"/>
        <v>746000000</v>
      </c>
      <c r="AH19" s="165">
        <v>746000000</v>
      </c>
      <c r="AI19" s="50">
        <f t="shared" si="2"/>
        <v>0</v>
      </c>
    </row>
    <row r="20" spans="1:35" ht="15">
      <c r="A20" s="166" t="s">
        <v>208</v>
      </c>
      <c r="B20" s="29"/>
      <c r="C20" s="161">
        <v>524000000</v>
      </c>
      <c r="D20" s="43">
        <f t="shared" si="4"/>
        <v>15720000</v>
      </c>
      <c r="E20" s="44">
        <f t="shared" si="5"/>
        <v>2096000</v>
      </c>
      <c r="F20" s="44">
        <v>20000000</v>
      </c>
      <c r="G20" s="44">
        <v>50000000</v>
      </c>
      <c r="H20" s="44"/>
      <c r="I20" s="44"/>
      <c r="J20" s="44"/>
      <c r="K20" s="45"/>
      <c r="L20" s="45"/>
      <c r="M20" s="45"/>
      <c r="N20" s="45">
        <v>300000000</v>
      </c>
      <c r="O20" s="45"/>
      <c r="P20" s="45"/>
      <c r="Q20" s="45"/>
      <c r="R20" s="45"/>
      <c r="S20" s="45"/>
      <c r="T20" s="45"/>
      <c r="U20" s="45">
        <f>+U12</f>
        <v>14023857.213968091</v>
      </c>
      <c r="V20" s="45">
        <v>19519999.786031902</v>
      </c>
      <c r="W20" s="45">
        <f t="shared" si="0"/>
        <v>31440000</v>
      </c>
      <c r="X20" s="45">
        <v>47200143</v>
      </c>
      <c r="Y20" s="45"/>
      <c r="Z20" s="45"/>
      <c r="AA20" s="45"/>
      <c r="AB20" s="45">
        <v>4000000</v>
      </c>
      <c r="AC20" s="45">
        <v>10000000</v>
      </c>
      <c r="AD20" s="45">
        <v>10000000</v>
      </c>
      <c r="AE20" s="45"/>
      <c r="AF20" s="45"/>
      <c r="AG20" s="36">
        <f t="shared" si="1"/>
        <v>524000000</v>
      </c>
      <c r="AH20" s="165">
        <v>524000000</v>
      </c>
      <c r="AI20" s="50">
        <f t="shared" si="2"/>
        <v>0</v>
      </c>
    </row>
    <row r="21" spans="1:35" ht="15">
      <c r="A21" s="166" t="s">
        <v>209</v>
      </c>
      <c r="B21" s="29">
        <v>3700000000</v>
      </c>
      <c r="C21" s="161">
        <v>5000000000</v>
      </c>
      <c r="D21" s="43"/>
      <c r="E21" s="44">
        <f>(C21*0.004)+16000000</f>
        <v>36000000</v>
      </c>
      <c r="F21" s="44">
        <v>50000000</v>
      </c>
      <c r="G21" s="44">
        <v>80000000</v>
      </c>
      <c r="H21" s="44"/>
      <c r="I21" s="44"/>
      <c r="J21" s="44"/>
      <c r="K21" s="45"/>
      <c r="L21" s="45">
        <v>30000000</v>
      </c>
      <c r="M21" s="45"/>
      <c r="N21" s="45">
        <v>2680992370.5</v>
      </c>
      <c r="O21" s="45">
        <v>520000000</v>
      </c>
      <c r="P21" s="45"/>
      <c r="Q21" s="45"/>
      <c r="R21" s="45">
        <v>15000000</v>
      </c>
      <c r="S21" s="45"/>
      <c r="T21" s="45">
        <v>20000000</v>
      </c>
      <c r="U21" s="45">
        <v>188007629.5</v>
      </c>
      <c r="V21" s="45">
        <v>500000000</v>
      </c>
      <c r="W21" s="45">
        <f t="shared" si="0"/>
        <v>300000000</v>
      </c>
      <c r="X21" s="45"/>
      <c r="Y21" s="45"/>
      <c r="Z21" s="63">
        <v>10000000</v>
      </c>
      <c r="AA21" s="63">
        <v>500000000</v>
      </c>
      <c r="AB21" s="63">
        <v>5000000</v>
      </c>
      <c r="AC21" s="63">
        <v>15000000</v>
      </c>
      <c r="AD21" s="45">
        <v>50000000</v>
      </c>
      <c r="AE21" s="45"/>
      <c r="AF21" s="45"/>
      <c r="AG21" s="36">
        <f t="shared" si="1"/>
        <v>5000000000</v>
      </c>
      <c r="AH21" s="165">
        <v>5000000000</v>
      </c>
      <c r="AI21" s="50">
        <f t="shared" si="2"/>
        <v>0</v>
      </c>
    </row>
    <row r="22" spans="1:35" ht="15">
      <c r="A22" s="166" t="s">
        <v>210</v>
      </c>
      <c r="B22" s="29">
        <v>2100000000</v>
      </c>
      <c r="C22" s="161">
        <v>950000000</v>
      </c>
      <c r="D22" s="43"/>
      <c r="E22" s="44">
        <v>3800000</v>
      </c>
      <c r="F22" s="44">
        <v>50000000</v>
      </c>
      <c r="G22" s="44">
        <v>25000000</v>
      </c>
      <c r="H22" s="44"/>
      <c r="I22" s="44"/>
      <c r="J22" s="44"/>
      <c r="K22" s="45"/>
      <c r="L22" s="45">
        <v>30000000</v>
      </c>
      <c r="M22" s="45"/>
      <c r="N22" s="45">
        <v>276500000</v>
      </c>
      <c r="O22" s="45">
        <v>90000000</v>
      </c>
      <c r="P22" s="45">
        <v>2000000</v>
      </c>
      <c r="Q22" s="45"/>
      <c r="R22" s="45">
        <v>15000000</v>
      </c>
      <c r="S22" s="45"/>
      <c r="T22" s="45">
        <v>4500000</v>
      </c>
      <c r="U22" s="45">
        <v>40153938.210000001</v>
      </c>
      <c r="V22" s="45">
        <v>160000000</v>
      </c>
      <c r="W22" s="45">
        <v>57000000</v>
      </c>
      <c r="X22" s="45"/>
      <c r="Y22" s="45"/>
      <c r="Z22" s="45">
        <v>12000000</v>
      </c>
      <c r="AA22" s="45">
        <v>174296062</v>
      </c>
      <c r="AB22" s="45"/>
      <c r="AC22" s="45"/>
      <c r="AD22" s="45">
        <v>9750000</v>
      </c>
      <c r="AE22" s="45"/>
      <c r="AF22" s="45"/>
      <c r="AG22" s="36">
        <f t="shared" si="1"/>
        <v>950000000.21000004</v>
      </c>
      <c r="AH22" s="165">
        <v>950000000</v>
      </c>
      <c r="AI22" s="50">
        <f t="shared" si="2"/>
        <v>-0.21000003814697266</v>
      </c>
    </row>
    <row r="23" spans="1:35" ht="15">
      <c r="A23" s="38" t="s">
        <v>211</v>
      </c>
      <c r="B23" s="29">
        <v>2700000000</v>
      </c>
      <c r="C23" s="161">
        <v>2000000000</v>
      </c>
      <c r="D23" s="43">
        <f t="shared" si="3"/>
        <v>20000000</v>
      </c>
      <c r="E23" s="44">
        <f t="shared" si="5"/>
        <v>8000000</v>
      </c>
      <c r="F23" s="44"/>
      <c r="G23" s="44"/>
      <c r="H23" s="44"/>
      <c r="I23" s="44"/>
      <c r="J23" s="44"/>
      <c r="K23" s="45">
        <v>60000000</v>
      </c>
      <c r="L23" s="45"/>
      <c r="M23" s="45">
        <v>1300000000</v>
      </c>
      <c r="N23" s="45"/>
      <c r="O23" s="45">
        <v>250000000</v>
      </c>
      <c r="P23" s="45"/>
      <c r="Q23" s="45"/>
      <c r="R23" s="45">
        <v>3000000</v>
      </c>
      <c r="S23" s="45">
        <v>1000000</v>
      </c>
      <c r="T23" s="45"/>
      <c r="U23" s="45">
        <v>53590438</v>
      </c>
      <c r="V23" s="62">
        <v>63715779</v>
      </c>
      <c r="W23" s="45">
        <f>+C23*0.06</f>
        <v>120000000</v>
      </c>
      <c r="X23" s="63">
        <v>30000000</v>
      </c>
      <c r="Y23" s="63"/>
      <c r="Z23" s="63">
        <v>8000000</v>
      </c>
      <c r="AA23" s="63">
        <v>30000000</v>
      </c>
      <c r="AB23" s="63"/>
      <c r="AC23" s="63">
        <v>15000000</v>
      </c>
      <c r="AD23" s="63">
        <v>15000000</v>
      </c>
      <c r="AE23" s="63"/>
      <c r="AF23" s="63">
        <v>22693783</v>
      </c>
      <c r="AG23" s="36">
        <f t="shared" si="1"/>
        <v>2000000000</v>
      </c>
      <c r="AH23" s="165">
        <v>2000000000</v>
      </c>
      <c r="AI23" s="50">
        <f t="shared" si="2"/>
        <v>0</v>
      </c>
    </row>
    <row r="24" spans="1:35" ht="15">
      <c r="A24" s="23" t="s">
        <v>212</v>
      </c>
      <c r="B24" s="29"/>
      <c r="C24" s="30">
        <v>5000000000</v>
      </c>
      <c r="D24" s="43">
        <f t="shared" si="3"/>
        <v>50000000</v>
      </c>
      <c r="E24" s="44">
        <f t="shared" si="5"/>
        <v>20000000</v>
      </c>
      <c r="F24" s="44">
        <v>150000000</v>
      </c>
      <c r="G24" s="44">
        <v>31000000</v>
      </c>
      <c r="H24" s="44">
        <v>50000000</v>
      </c>
      <c r="I24" s="44"/>
      <c r="J24" s="44"/>
      <c r="K24" s="45">
        <v>1446602159</v>
      </c>
      <c r="L24" s="45"/>
      <c r="M24" s="45"/>
      <c r="N24" s="45">
        <v>1300000000</v>
      </c>
      <c r="O24" s="45"/>
      <c r="P24" s="45"/>
      <c r="Q24" s="45"/>
      <c r="R24" s="45"/>
      <c r="S24" s="45"/>
      <c r="T24" s="45"/>
      <c r="U24" s="45"/>
      <c r="V24" s="45">
        <f>740803647+3000000+297000000</f>
        <v>1040803647</v>
      </c>
      <c r="W24" s="45">
        <f>+C24*0.06</f>
        <v>300000000</v>
      </c>
      <c r="X24" s="45">
        <v>100000000</v>
      </c>
      <c r="Y24" s="45"/>
      <c r="Z24" s="45"/>
      <c r="AA24" s="45">
        <v>178196353</v>
      </c>
      <c r="AB24" s="45">
        <v>20000000</v>
      </c>
      <c r="AC24" s="45">
        <v>50000000</v>
      </c>
      <c r="AD24" s="45">
        <v>80000000</v>
      </c>
      <c r="AE24" s="45">
        <f>50000000+53397841</f>
        <v>103397841</v>
      </c>
      <c r="AF24" s="45">
        <v>80000000</v>
      </c>
      <c r="AG24" s="36">
        <f t="shared" si="1"/>
        <v>5000000000</v>
      </c>
      <c r="AH24" s="165">
        <v>5000000000</v>
      </c>
      <c r="AI24" s="50">
        <f t="shared" si="2"/>
        <v>0</v>
      </c>
    </row>
    <row r="25" spans="1:35" ht="15">
      <c r="A25" s="23" t="s">
        <v>78</v>
      </c>
      <c r="B25" s="29"/>
      <c r="C25" s="30">
        <v>2956400000</v>
      </c>
      <c r="D25" s="43"/>
      <c r="E25" s="44"/>
      <c r="F25" s="44"/>
      <c r="G25" s="44"/>
      <c r="H25" s="44"/>
      <c r="I25" s="44"/>
      <c r="J25" s="44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36">
        <f t="shared" si="1"/>
        <v>0</v>
      </c>
      <c r="AH25" s="165">
        <v>0</v>
      </c>
      <c r="AI25" s="50">
        <f t="shared" si="2"/>
        <v>0</v>
      </c>
    </row>
    <row r="26" spans="1:35" ht="15">
      <c r="A26" s="23" t="s">
        <v>213</v>
      </c>
      <c r="B26" s="29"/>
      <c r="C26" s="30">
        <v>5295000000</v>
      </c>
      <c r="D26" s="43"/>
      <c r="E26" s="44"/>
      <c r="F26" s="44"/>
      <c r="G26" s="44"/>
      <c r="H26" s="44">
        <v>25000000</v>
      </c>
      <c r="I26" s="44"/>
      <c r="J26" s="44"/>
      <c r="K26" s="45">
        <v>5000000000</v>
      </c>
      <c r="L26" s="45"/>
      <c r="M26" s="45"/>
      <c r="N26" s="45"/>
      <c r="O26" s="45"/>
      <c r="P26" s="45"/>
      <c r="Q26" s="45"/>
      <c r="R26" s="45"/>
      <c r="S26" s="45"/>
      <c r="T26" s="45">
        <v>40000000</v>
      </c>
      <c r="U26" s="45"/>
      <c r="V26" s="45"/>
      <c r="W26" s="45"/>
      <c r="X26" s="45"/>
      <c r="Y26" s="45">
        <v>15000000</v>
      </c>
      <c r="Z26" s="45">
        <v>15000000</v>
      </c>
      <c r="AA26" s="45"/>
      <c r="AB26" s="45"/>
      <c r="AC26" s="45"/>
      <c r="AD26" s="45"/>
      <c r="AE26" s="45">
        <v>200000000</v>
      </c>
      <c r="AF26" s="45"/>
      <c r="AG26" s="36">
        <f t="shared" si="1"/>
        <v>5295000000</v>
      </c>
      <c r="AH26" s="165">
        <v>5295000000</v>
      </c>
      <c r="AI26" s="50">
        <f t="shared" si="2"/>
        <v>0</v>
      </c>
    </row>
    <row r="27" spans="1:35" ht="15">
      <c r="A27" s="23" t="s">
        <v>214</v>
      </c>
      <c r="B27" s="29"/>
      <c r="C27" s="30">
        <v>2130000000</v>
      </c>
      <c r="D27" s="43"/>
      <c r="E27" s="44"/>
      <c r="F27" s="44"/>
      <c r="G27" s="44">
        <v>50000000</v>
      </c>
      <c r="H27" s="44"/>
      <c r="I27" s="44">
        <v>625000000</v>
      </c>
      <c r="J27" s="44"/>
      <c r="K27" s="45"/>
      <c r="L27" s="45"/>
      <c r="M27" s="45"/>
      <c r="N27" s="45">
        <v>23914449</v>
      </c>
      <c r="O27" s="45"/>
      <c r="P27" s="45"/>
      <c r="Q27" s="45">
        <v>5000000</v>
      </c>
      <c r="R27" s="45"/>
      <c r="S27" s="45"/>
      <c r="T27" s="45">
        <v>20000000</v>
      </c>
      <c r="U27" s="45"/>
      <c r="V27" s="45"/>
      <c r="W27" s="45"/>
      <c r="X27" s="45">
        <v>40000000</v>
      </c>
      <c r="Y27" s="45"/>
      <c r="Z27" s="45"/>
      <c r="AA27" s="45">
        <v>40000000</v>
      </c>
      <c r="AB27" s="45">
        <v>15000000</v>
      </c>
      <c r="AC27" s="45"/>
      <c r="AD27" s="45">
        <v>50000000</v>
      </c>
      <c r="AE27" s="45">
        <f>269000000+74000000+7000000</f>
        <v>350000000</v>
      </c>
      <c r="AF27" s="45"/>
      <c r="AG27" s="36">
        <f t="shared" si="1"/>
        <v>1218914449</v>
      </c>
      <c r="AH27" s="165">
        <f>894000000+324914449</f>
        <v>1218914449</v>
      </c>
      <c r="AI27" s="50">
        <f t="shared" si="2"/>
        <v>0</v>
      </c>
    </row>
    <row r="28" spans="1:35" ht="15">
      <c r="A28" s="23"/>
      <c r="B28" s="29"/>
      <c r="C28" s="31"/>
      <c r="D28" s="43"/>
      <c r="E28" s="44"/>
      <c r="F28" s="44"/>
      <c r="G28" s="44"/>
      <c r="H28" s="44"/>
      <c r="I28" s="44"/>
      <c r="J28" s="44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36">
        <f t="shared" si="1"/>
        <v>0</v>
      </c>
      <c r="AH28" s="165"/>
      <c r="AI28" s="50">
        <f t="shared" si="2"/>
        <v>0</v>
      </c>
    </row>
    <row r="29" spans="1:35" ht="15">
      <c r="A29" s="23"/>
      <c r="B29" s="29"/>
      <c r="C29" s="31"/>
      <c r="D29" s="43"/>
      <c r="E29" s="44"/>
      <c r="F29" s="44"/>
      <c r="G29" s="44"/>
      <c r="H29" s="44"/>
      <c r="I29" s="44"/>
      <c r="J29" s="44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36">
        <f t="shared" si="1"/>
        <v>0</v>
      </c>
      <c r="AH29" s="165"/>
      <c r="AI29" s="50">
        <f t="shared" si="2"/>
        <v>0</v>
      </c>
    </row>
    <row r="30" spans="1:35" ht="15">
      <c r="A30" s="23"/>
      <c r="B30" s="29"/>
      <c r="C30" s="31"/>
      <c r="D30" s="43"/>
      <c r="E30" s="44"/>
      <c r="F30" s="44"/>
      <c r="G30" s="44"/>
      <c r="H30" s="44"/>
      <c r="I30" s="44"/>
      <c r="J30" s="44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36">
        <f t="shared" si="1"/>
        <v>0</v>
      </c>
      <c r="AH30" s="165"/>
      <c r="AI30" s="50">
        <f t="shared" si="2"/>
        <v>0</v>
      </c>
    </row>
    <row r="31" spans="1:35" ht="15">
      <c r="A31" s="23"/>
      <c r="B31" s="29"/>
      <c r="C31" s="31"/>
      <c r="D31" s="43"/>
      <c r="E31" s="44"/>
      <c r="F31" s="44"/>
      <c r="G31" s="44"/>
      <c r="H31" s="44"/>
      <c r="I31" s="44"/>
      <c r="J31" s="44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36">
        <f t="shared" si="1"/>
        <v>0</v>
      </c>
      <c r="AH31" s="165"/>
      <c r="AI31" s="50">
        <f t="shared" si="2"/>
        <v>0</v>
      </c>
    </row>
    <row r="32" spans="1:35" ht="15">
      <c r="A32" s="23"/>
      <c r="B32" s="29"/>
      <c r="C32" s="31"/>
      <c r="D32" s="43"/>
      <c r="E32" s="44"/>
      <c r="F32" s="44"/>
      <c r="G32" s="44"/>
      <c r="H32" s="44"/>
      <c r="I32" s="44"/>
      <c r="J32" s="44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36">
        <f t="shared" si="1"/>
        <v>0</v>
      </c>
      <c r="AH32" s="165"/>
      <c r="AI32" s="50">
        <f t="shared" si="2"/>
        <v>0</v>
      </c>
    </row>
    <row r="33" spans="1:35" ht="15">
      <c r="A33" s="23"/>
      <c r="B33" s="29"/>
      <c r="C33" s="31"/>
      <c r="D33" s="43"/>
      <c r="E33" s="44"/>
      <c r="F33" s="44"/>
      <c r="G33" s="44"/>
      <c r="H33" s="44"/>
      <c r="I33" s="44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36">
        <f t="shared" si="1"/>
        <v>0</v>
      </c>
      <c r="AH33" s="165"/>
      <c r="AI33" s="50">
        <f t="shared" si="2"/>
        <v>0</v>
      </c>
    </row>
    <row r="34" spans="1:35" ht="15">
      <c r="A34" s="23"/>
      <c r="B34" s="29"/>
      <c r="C34" s="31"/>
      <c r="D34" s="43"/>
      <c r="E34" s="44"/>
      <c r="F34" s="44"/>
      <c r="G34" s="44"/>
      <c r="H34" s="44"/>
      <c r="I34" s="44"/>
      <c r="J34" s="44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36">
        <f t="shared" si="1"/>
        <v>0</v>
      </c>
      <c r="AH34" s="165"/>
      <c r="AI34" s="50">
        <f t="shared" si="2"/>
        <v>0</v>
      </c>
    </row>
    <row r="35" spans="1:35" ht="15">
      <c r="A35" s="23"/>
      <c r="B35" s="29"/>
      <c r="C35" s="31"/>
      <c r="D35" s="43"/>
      <c r="E35" s="44"/>
      <c r="F35" s="44"/>
      <c r="G35" s="44"/>
      <c r="H35" s="44"/>
      <c r="I35" s="44"/>
      <c r="J35" s="44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36">
        <f t="shared" si="1"/>
        <v>0</v>
      </c>
      <c r="AH35" s="165"/>
      <c r="AI35" s="50">
        <f t="shared" si="2"/>
        <v>0</v>
      </c>
    </row>
    <row r="36" spans="1:35" ht="15">
      <c r="A36" s="23"/>
      <c r="B36" s="29"/>
      <c r="C36" s="31"/>
      <c r="D36" s="43"/>
      <c r="E36" s="44"/>
      <c r="F36" s="44"/>
      <c r="G36" s="44"/>
      <c r="H36" s="44"/>
      <c r="I36" s="44"/>
      <c r="J36" s="44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36">
        <f t="shared" si="1"/>
        <v>0</v>
      </c>
      <c r="AH36" s="165"/>
      <c r="AI36" s="50">
        <f t="shared" si="2"/>
        <v>0</v>
      </c>
    </row>
    <row r="37" spans="1:35" ht="15">
      <c r="A37" s="24"/>
      <c r="B37" s="32"/>
      <c r="C37" s="33"/>
      <c r="D37" s="46"/>
      <c r="E37" s="47"/>
      <c r="F37" s="47"/>
      <c r="G37" s="47"/>
      <c r="H37" s="47"/>
      <c r="I37" s="47"/>
      <c r="J37" s="47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167">
        <f t="shared" si="1"/>
        <v>0</v>
      </c>
      <c r="AH37" s="168"/>
      <c r="AI37" s="50">
        <f t="shared" si="2"/>
        <v>0</v>
      </c>
    </row>
    <row r="38" spans="1:35" ht="15">
      <c r="A38" s="25"/>
      <c r="B38" s="34"/>
      <c r="C38" s="39">
        <f t="shared" ref="C38:AI38" si="6">SUM(C10:C37)</f>
        <v>59654485551</v>
      </c>
      <c r="D38" s="170">
        <f t="shared" si="6"/>
        <v>539270855.11211824</v>
      </c>
      <c r="E38" s="170">
        <f t="shared" si="6"/>
        <v>138008000</v>
      </c>
      <c r="F38" s="170">
        <f t="shared" si="6"/>
        <v>517000000</v>
      </c>
      <c r="G38" s="170">
        <f t="shared" si="6"/>
        <v>286000000</v>
      </c>
      <c r="H38" s="170">
        <f t="shared" si="6"/>
        <v>230000000</v>
      </c>
      <c r="I38" s="170">
        <f t="shared" si="6"/>
        <v>625000000</v>
      </c>
      <c r="J38" s="170">
        <f t="shared" si="6"/>
        <v>300000000</v>
      </c>
      <c r="K38" s="170">
        <f t="shared" si="6"/>
        <v>6606602159</v>
      </c>
      <c r="L38" s="170">
        <f t="shared" si="6"/>
        <v>24060000000</v>
      </c>
      <c r="M38" s="170">
        <f t="shared" si="6"/>
        <v>2165067516.0259762</v>
      </c>
      <c r="N38" s="170">
        <f t="shared" si="6"/>
        <v>7187786389.2360859</v>
      </c>
      <c r="O38" s="170">
        <f t="shared" si="6"/>
        <v>860000000</v>
      </c>
      <c r="P38" s="170">
        <f t="shared" si="6"/>
        <v>5000000</v>
      </c>
      <c r="Q38" s="170">
        <f t="shared" si="6"/>
        <v>10000000</v>
      </c>
      <c r="R38" s="170">
        <f t="shared" si="6"/>
        <v>33000000</v>
      </c>
      <c r="S38" s="170">
        <f t="shared" si="6"/>
        <v>1000000</v>
      </c>
      <c r="T38" s="170">
        <f t="shared" si="6"/>
        <v>94500000</v>
      </c>
      <c r="U38" s="170">
        <f t="shared" si="6"/>
        <v>894000000.28689635</v>
      </c>
      <c r="V38" s="170">
        <f t="shared" si="6"/>
        <v>5294999999.9110126</v>
      </c>
      <c r="W38" s="170">
        <f t="shared" si="6"/>
        <v>2956385133.0599999</v>
      </c>
      <c r="X38" s="170">
        <f t="shared" si="6"/>
        <v>410200143</v>
      </c>
      <c r="Y38" s="170">
        <f t="shared" si="6"/>
        <v>15000000</v>
      </c>
      <c r="Z38" s="170">
        <f t="shared" si="6"/>
        <v>53000000</v>
      </c>
      <c r="AA38" s="170">
        <f t="shared" si="6"/>
        <v>982911303</v>
      </c>
      <c r="AB38" s="170">
        <f t="shared" si="6"/>
        <v>98000000</v>
      </c>
      <c r="AC38" s="170">
        <f t="shared" si="6"/>
        <v>145000000</v>
      </c>
      <c r="AD38" s="170">
        <f t="shared" si="6"/>
        <v>385750000</v>
      </c>
      <c r="AE38" s="170">
        <f t="shared" si="6"/>
        <v>673999999.89931023</v>
      </c>
      <c r="AF38" s="170">
        <f t="shared" si="6"/>
        <v>219518502</v>
      </c>
      <c r="AG38" s="35">
        <f t="shared" si="6"/>
        <v>55787000000.531403</v>
      </c>
      <c r="AH38" s="39">
        <f t="shared" si="6"/>
        <v>55787000000</v>
      </c>
      <c r="AI38" s="39">
        <f t="shared" si="6"/>
        <v>-0.53140002489089966</v>
      </c>
    </row>
    <row r="39" spans="1:35" ht="15">
      <c r="D39" s="39">
        <f t="shared" ref="D39:M39" si="7">+MROUND(D38,1000000)</f>
        <v>539000000</v>
      </c>
      <c r="E39" s="39">
        <f t="shared" si="7"/>
        <v>138000000</v>
      </c>
      <c r="F39" s="39">
        <f t="shared" si="7"/>
        <v>517000000</v>
      </c>
      <c r="G39" s="39">
        <f t="shared" si="7"/>
        <v>286000000</v>
      </c>
      <c r="H39" s="39">
        <f t="shared" si="7"/>
        <v>230000000</v>
      </c>
      <c r="I39" s="39">
        <f t="shared" si="7"/>
        <v>625000000</v>
      </c>
      <c r="J39" s="39">
        <f t="shared" si="7"/>
        <v>300000000</v>
      </c>
      <c r="K39" s="39">
        <f t="shared" si="7"/>
        <v>6607000000</v>
      </c>
      <c r="L39" s="39">
        <f t="shared" si="7"/>
        <v>24060000000</v>
      </c>
      <c r="M39" s="39">
        <f t="shared" si="7"/>
        <v>2165000000</v>
      </c>
      <c r="N39" s="39">
        <v>7186000000</v>
      </c>
      <c r="O39" s="39">
        <v>862000000</v>
      </c>
      <c r="P39" s="39">
        <f>+MROUND(P38,1000000)</f>
        <v>5000000</v>
      </c>
      <c r="Q39" s="39">
        <f>+MROUND(Q38,1000000)</f>
        <v>10000000</v>
      </c>
      <c r="R39" s="39">
        <v>34000000</v>
      </c>
      <c r="S39" s="39">
        <v>4000000</v>
      </c>
      <c r="T39" s="39">
        <v>93000000</v>
      </c>
      <c r="U39" s="39">
        <f>+MROUND(U38,1000000)</f>
        <v>894000000</v>
      </c>
      <c r="V39" s="39">
        <v>5293000000</v>
      </c>
      <c r="W39" s="39">
        <v>2955000000</v>
      </c>
      <c r="X39" s="39">
        <f>+MROUND(X38,1000000)</f>
        <v>410000000</v>
      </c>
      <c r="Y39" s="39">
        <v>16000000</v>
      </c>
      <c r="Z39" s="39">
        <f>+MROUND(Z38,1000000)</f>
        <v>53000000</v>
      </c>
      <c r="AA39" s="39">
        <v>981000000</v>
      </c>
      <c r="AB39" s="39">
        <f>+MROUND(AB38,1000000)</f>
        <v>98000000</v>
      </c>
      <c r="AC39" s="39">
        <f>+MROUND(AC38,1000000)</f>
        <v>145000000</v>
      </c>
      <c r="AD39" s="39">
        <v>387000000</v>
      </c>
      <c r="AE39" s="39">
        <f>+MROUND(AE38,1000000)</f>
        <v>674000000</v>
      </c>
      <c r="AF39" s="39">
        <f>+MROUND(AF38,1000000)</f>
        <v>220000000</v>
      </c>
      <c r="AG39" s="39">
        <f>SUM(D39:AF39)</f>
        <v>55787000000</v>
      </c>
    </row>
    <row r="40" spans="1:35">
      <c r="AG40" s="42"/>
    </row>
  </sheetData>
  <mergeCells count="2">
    <mergeCell ref="A8:C8"/>
    <mergeCell ref="D8:AG8"/>
  </mergeCells>
  <dataValidations count="1">
    <dataValidation type="list" allowBlank="1" showInputMessage="1" showErrorMessage="1" sqref="B10:B37" xr:uid="{E4DA8F5F-9B18-4CA4-A2E1-7F322C32E10C}">
      <formula1>$A$4:$A$6</formula1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A679C-2975-4315-8432-0D9888FC516B}">
  <dimension ref="A1:F49"/>
  <sheetViews>
    <sheetView tabSelected="1" zoomScaleNormal="100" workbookViewId="0">
      <pane ySplit="3" topLeftCell="A4" activePane="bottomLeft" state="frozen"/>
      <selection pane="bottomLeft" activeCell="I1" sqref="I1"/>
    </sheetView>
  </sheetViews>
  <sheetFormatPr defaultColWidth="9.140625" defaultRowHeight="15"/>
  <cols>
    <col min="1" max="1" width="20.85546875" style="21" customWidth="1"/>
    <col min="2" max="2" width="32.28515625" style="21" customWidth="1"/>
    <col min="3" max="3" width="24.7109375" style="21" customWidth="1"/>
    <col min="4" max="4" width="23.42578125" style="21" customWidth="1"/>
    <col min="5" max="5" width="19.7109375" style="21" customWidth="1"/>
    <col min="6" max="6" width="12.5703125" style="20" customWidth="1"/>
    <col min="7" max="7" width="11.28515625" style="21" customWidth="1"/>
    <col min="8" max="16384" width="9.140625" style="21"/>
  </cols>
  <sheetData>
    <row r="1" spans="1:6" ht="55.5" customHeight="1">
      <c r="A1" s="260"/>
      <c r="B1" s="261" t="s">
        <v>215</v>
      </c>
      <c r="C1" s="262"/>
      <c r="D1" s="263"/>
      <c r="E1" s="290" t="s">
        <v>216</v>
      </c>
      <c r="F1" s="264"/>
    </row>
    <row r="2" spans="1:6" ht="21" thickBot="1">
      <c r="A2" s="260"/>
      <c r="B2" s="265" t="s">
        <v>217</v>
      </c>
      <c r="C2" s="266"/>
      <c r="D2" s="267"/>
      <c r="E2" s="268">
        <v>46003</v>
      </c>
      <c r="F2" s="264"/>
    </row>
    <row r="3" spans="1:6" ht="16.5">
      <c r="A3" s="269" t="s">
        <v>218</v>
      </c>
      <c r="B3" s="270" t="s">
        <v>219</v>
      </c>
      <c r="C3" s="270" t="s">
        <v>220</v>
      </c>
      <c r="D3" s="270" t="s">
        <v>221</v>
      </c>
      <c r="E3" s="270" t="s">
        <v>222</v>
      </c>
      <c r="F3" s="270" t="s">
        <v>223</v>
      </c>
    </row>
    <row r="4" spans="1:6">
      <c r="A4" s="271">
        <v>21060002</v>
      </c>
      <c r="B4" s="272" t="s">
        <v>224</v>
      </c>
      <c r="C4" s="273"/>
      <c r="D4" s="273"/>
      <c r="E4" s="273">
        <f>+C4-D4</f>
        <v>0</v>
      </c>
      <c r="F4" s="274">
        <f>+IFERROR(E4/C4,0%)</f>
        <v>0</v>
      </c>
    </row>
    <row r="5" spans="1:6">
      <c r="A5" s="271">
        <v>21030002</v>
      </c>
      <c r="B5" s="272" t="s">
        <v>225</v>
      </c>
      <c r="C5" s="273"/>
      <c r="D5" s="273"/>
      <c r="E5" s="273">
        <f>+C5-D5</f>
        <v>0</v>
      </c>
      <c r="F5" s="274">
        <f>+IFERROR(E5/C5,0%)</f>
        <v>0</v>
      </c>
    </row>
    <row r="6" spans="1:6">
      <c r="A6" s="271">
        <v>21040007</v>
      </c>
      <c r="B6" s="272" t="s">
        <v>226</v>
      </c>
      <c r="C6" s="273"/>
      <c r="D6" s="273"/>
      <c r="E6" s="273">
        <f t="shared" ref="E6:E10" si="0">+C6-D6</f>
        <v>0</v>
      </c>
      <c r="F6" s="274">
        <f t="shared" ref="F6:F10" si="1">+IFERROR(E6/C6,0%)</f>
        <v>0</v>
      </c>
    </row>
    <row r="7" spans="1:6">
      <c r="A7" s="271">
        <v>21040004</v>
      </c>
      <c r="B7" s="272" t="s">
        <v>227</v>
      </c>
      <c r="C7" s="273"/>
      <c r="D7" s="273"/>
      <c r="E7" s="273">
        <f t="shared" si="0"/>
        <v>0</v>
      </c>
      <c r="F7" s="274">
        <f t="shared" si="1"/>
        <v>0</v>
      </c>
    </row>
    <row r="8" spans="1:6">
      <c r="A8" s="271">
        <v>21040006</v>
      </c>
      <c r="B8" s="272" t="s">
        <v>228</v>
      </c>
      <c r="C8" s="273"/>
      <c r="D8" s="273"/>
      <c r="E8" s="273">
        <f t="shared" si="0"/>
        <v>0</v>
      </c>
      <c r="F8" s="274">
        <f t="shared" si="1"/>
        <v>0</v>
      </c>
    </row>
    <row r="9" spans="1:6">
      <c r="A9" s="271">
        <v>21020004</v>
      </c>
      <c r="B9" s="272" t="s">
        <v>229</v>
      </c>
      <c r="C9" s="273"/>
      <c r="D9" s="273"/>
      <c r="E9" s="273">
        <f t="shared" si="0"/>
        <v>0</v>
      </c>
      <c r="F9" s="274">
        <f t="shared" si="1"/>
        <v>0</v>
      </c>
    </row>
    <row r="10" spans="1:6">
      <c r="A10" s="271">
        <v>21020005</v>
      </c>
      <c r="B10" s="272" t="s">
        <v>230</v>
      </c>
      <c r="C10" s="273"/>
      <c r="D10" s="273"/>
      <c r="E10" s="273">
        <f t="shared" si="0"/>
        <v>0</v>
      </c>
      <c r="F10" s="274">
        <f t="shared" si="1"/>
        <v>0</v>
      </c>
    </row>
    <row r="11" spans="1:6">
      <c r="A11" s="275" t="s">
        <v>231</v>
      </c>
      <c r="B11" s="276"/>
      <c r="C11" s="277">
        <f>SUM(C4:C10)</f>
        <v>0</v>
      </c>
      <c r="D11" s="277">
        <f>SUM(D4:D10)</f>
        <v>0</v>
      </c>
      <c r="E11" s="277">
        <f>SUM(E4:E10)</f>
        <v>0</v>
      </c>
      <c r="F11" s="278">
        <f t="shared" ref="F11:F28" si="2">+IFERROR(E11/C11,0%)</f>
        <v>0</v>
      </c>
    </row>
    <row r="12" spans="1:6">
      <c r="A12" s="279" t="s">
        <v>232</v>
      </c>
      <c r="B12" s="280"/>
      <c r="C12" s="280"/>
      <c r="D12" s="280"/>
      <c r="E12" s="280"/>
      <c r="F12" s="280"/>
    </row>
    <row r="13" spans="1:6" ht="30.75">
      <c r="A13" s="271">
        <v>21040005</v>
      </c>
      <c r="B13" s="281" t="s">
        <v>202</v>
      </c>
      <c r="C13" s="273"/>
      <c r="D13" s="273"/>
      <c r="E13" s="273">
        <f t="shared" ref="E13:E23" si="3">+C13-D13</f>
        <v>0</v>
      </c>
      <c r="F13" s="274">
        <f t="shared" si="2"/>
        <v>0</v>
      </c>
    </row>
    <row r="14" spans="1:6">
      <c r="A14" s="271">
        <v>21040005</v>
      </c>
      <c r="B14" s="281" t="s">
        <v>203</v>
      </c>
      <c r="C14" s="273"/>
      <c r="D14" s="273"/>
      <c r="E14" s="273">
        <f t="shared" si="3"/>
        <v>0</v>
      </c>
      <c r="F14" s="274">
        <f t="shared" si="2"/>
        <v>0</v>
      </c>
    </row>
    <row r="15" spans="1:6">
      <c r="A15" s="271">
        <v>21040005</v>
      </c>
      <c r="B15" s="281" t="s">
        <v>204</v>
      </c>
      <c r="C15" s="273"/>
      <c r="D15" s="273"/>
      <c r="E15" s="273">
        <f t="shared" si="3"/>
        <v>0</v>
      </c>
      <c r="F15" s="274">
        <f t="shared" si="2"/>
        <v>0</v>
      </c>
    </row>
    <row r="16" spans="1:6">
      <c r="A16" s="271">
        <v>21040005</v>
      </c>
      <c r="B16" s="281" t="s">
        <v>205</v>
      </c>
      <c r="C16" s="273"/>
      <c r="D16" s="273"/>
      <c r="E16" s="273">
        <f t="shared" si="3"/>
        <v>0</v>
      </c>
      <c r="F16" s="274">
        <f t="shared" si="2"/>
        <v>0</v>
      </c>
    </row>
    <row r="17" spans="1:6">
      <c r="A17" s="271">
        <v>21040005</v>
      </c>
      <c r="B17" s="281" t="s">
        <v>206</v>
      </c>
      <c r="C17" s="273"/>
      <c r="D17" s="273"/>
      <c r="E17" s="273">
        <f t="shared" si="3"/>
        <v>0</v>
      </c>
      <c r="F17" s="274">
        <f t="shared" si="2"/>
        <v>0</v>
      </c>
    </row>
    <row r="18" spans="1:6">
      <c r="A18" s="271">
        <v>21040005</v>
      </c>
      <c r="B18" s="281" t="s">
        <v>207</v>
      </c>
      <c r="C18" s="273"/>
      <c r="D18" s="273"/>
      <c r="E18" s="273">
        <f t="shared" si="3"/>
        <v>0</v>
      </c>
      <c r="F18" s="274">
        <f t="shared" si="2"/>
        <v>0</v>
      </c>
    </row>
    <row r="19" spans="1:6">
      <c r="A19" s="271">
        <v>21040005</v>
      </c>
      <c r="B19" s="281" t="s">
        <v>208</v>
      </c>
      <c r="C19" s="273"/>
      <c r="D19" s="273"/>
      <c r="E19" s="273">
        <f t="shared" si="3"/>
        <v>0</v>
      </c>
      <c r="F19" s="274">
        <f t="shared" si="2"/>
        <v>0</v>
      </c>
    </row>
    <row r="20" spans="1:6">
      <c r="A20" s="271">
        <v>21040005</v>
      </c>
      <c r="B20" s="281" t="s">
        <v>209</v>
      </c>
      <c r="C20" s="273"/>
      <c r="D20" s="273"/>
      <c r="E20" s="273">
        <f t="shared" si="3"/>
        <v>0</v>
      </c>
      <c r="F20" s="274">
        <f t="shared" si="2"/>
        <v>0</v>
      </c>
    </row>
    <row r="21" spans="1:6">
      <c r="A21" s="271">
        <v>21040005</v>
      </c>
      <c r="B21" s="281" t="s">
        <v>210</v>
      </c>
      <c r="C21" s="273"/>
      <c r="D21" s="273"/>
      <c r="E21" s="273">
        <f t="shared" si="3"/>
        <v>0</v>
      </c>
      <c r="F21" s="274">
        <f t="shared" si="2"/>
        <v>0</v>
      </c>
    </row>
    <row r="22" spans="1:6">
      <c r="A22" s="271">
        <v>21040005</v>
      </c>
      <c r="B22" s="281" t="s">
        <v>211</v>
      </c>
      <c r="C22" s="273"/>
      <c r="D22" s="273"/>
      <c r="E22" s="273">
        <f t="shared" si="3"/>
        <v>0</v>
      </c>
      <c r="F22" s="274">
        <f t="shared" si="2"/>
        <v>0</v>
      </c>
    </row>
    <row r="23" spans="1:6" ht="45" customHeight="1">
      <c r="A23" s="271">
        <v>21040005</v>
      </c>
      <c r="B23" s="281" t="s">
        <v>212</v>
      </c>
      <c r="C23" s="273"/>
      <c r="D23" s="273"/>
      <c r="E23" s="273">
        <f t="shared" si="3"/>
        <v>0</v>
      </c>
      <c r="F23" s="274">
        <f t="shared" si="2"/>
        <v>0</v>
      </c>
    </row>
    <row r="24" spans="1:6">
      <c r="A24" s="282" t="s">
        <v>233</v>
      </c>
      <c r="B24" s="283"/>
      <c r="C24" s="284">
        <f>SUM(C13:C23)</f>
        <v>0</v>
      </c>
      <c r="D24" s="284">
        <f>SUM(D13:D23)</f>
        <v>0</v>
      </c>
      <c r="E24" s="284">
        <f t="shared" ref="E24" si="4">SUM(E13:E23)</f>
        <v>0</v>
      </c>
      <c r="F24" s="278">
        <f t="shared" si="2"/>
        <v>0</v>
      </c>
    </row>
    <row r="25" spans="1:6" ht="15" customHeight="1">
      <c r="A25" s="271">
        <v>21030005</v>
      </c>
      <c r="B25" s="272" t="s">
        <v>234</v>
      </c>
      <c r="C25" s="273"/>
      <c r="D25" s="273"/>
      <c r="E25" s="273">
        <f>+C25-D25</f>
        <v>0</v>
      </c>
      <c r="F25" s="274">
        <f t="shared" si="2"/>
        <v>0</v>
      </c>
    </row>
    <row r="26" spans="1:6">
      <c r="A26" s="271">
        <v>21030005</v>
      </c>
      <c r="B26" s="285" t="s">
        <v>235</v>
      </c>
      <c r="C26" s="273"/>
      <c r="D26" s="273"/>
      <c r="E26" s="273">
        <f t="shared" ref="E26" si="5">+C26-D26</f>
        <v>0</v>
      </c>
      <c r="F26" s="274">
        <f t="shared" si="2"/>
        <v>0</v>
      </c>
    </row>
    <row r="27" spans="1:6">
      <c r="A27" s="282" t="s">
        <v>236</v>
      </c>
      <c r="B27" s="283"/>
      <c r="C27" s="284">
        <f>SUM(C25:C26)</f>
        <v>0</v>
      </c>
      <c r="D27" s="284">
        <f>SUM(D25:D26)</f>
        <v>0</v>
      </c>
      <c r="E27" s="284">
        <f>SUM(E25:E26)</f>
        <v>0</v>
      </c>
      <c r="F27" s="278">
        <f t="shared" si="2"/>
        <v>0</v>
      </c>
    </row>
    <row r="28" spans="1:6" ht="15.75">
      <c r="A28" s="286" t="s">
        <v>237</v>
      </c>
      <c r="B28" s="287"/>
      <c r="C28" s="288">
        <f>+C24+C27</f>
        <v>0</v>
      </c>
      <c r="D28" s="288">
        <f t="shared" ref="D28:E28" si="6">+D24+D27</f>
        <v>0</v>
      </c>
      <c r="E28" s="288">
        <f t="shared" si="6"/>
        <v>0</v>
      </c>
      <c r="F28" s="289">
        <f t="shared" si="2"/>
        <v>0</v>
      </c>
    </row>
    <row r="29" spans="1:6" ht="16.5" thickBot="1">
      <c r="A29" s="35"/>
      <c r="B29" s="35"/>
      <c r="C29" s="80"/>
      <c r="D29" s="80"/>
      <c r="E29" s="80"/>
      <c r="F29" s="181"/>
    </row>
    <row r="30" spans="1:6">
      <c r="A30" s="225" t="s">
        <v>238</v>
      </c>
      <c r="B30" s="226"/>
      <c r="C30" s="226"/>
      <c r="D30" s="226"/>
      <c r="E30" s="226"/>
      <c r="F30" s="226"/>
    </row>
    <row r="31" spans="1:6">
      <c r="A31" s="178">
        <v>21040005</v>
      </c>
      <c r="B31" s="77" t="s">
        <v>102</v>
      </c>
      <c r="C31" s="218"/>
      <c r="D31" s="218"/>
      <c r="E31" s="177">
        <f t="shared" ref="E31:E32" si="7">+C31-D31</f>
        <v>0</v>
      </c>
      <c r="F31" s="184">
        <f t="shared" ref="F31:F33" si="8">+IFERROR(E31/C31,0%)</f>
        <v>0</v>
      </c>
    </row>
    <row r="32" spans="1:6">
      <c r="A32" s="178">
        <v>21030005</v>
      </c>
      <c r="B32" s="78" t="s">
        <v>239</v>
      </c>
      <c r="C32" s="177"/>
      <c r="D32" s="218"/>
      <c r="E32" s="177">
        <f t="shared" si="7"/>
        <v>0</v>
      </c>
      <c r="F32" s="184">
        <f t="shared" si="8"/>
        <v>0</v>
      </c>
    </row>
    <row r="33" spans="1:6" ht="16.5" thickBot="1">
      <c r="A33" s="227" t="s">
        <v>240</v>
      </c>
      <c r="B33" s="228"/>
      <c r="C33" s="188">
        <f>+C31+C32</f>
        <v>0</v>
      </c>
      <c r="D33" s="188">
        <f>+D31+D32</f>
        <v>0</v>
      </c>
      <c r="E33" s="188">
        <f>+E31+E32</f>
        <v>0</v>
      </c>
      <c r="F33" s="221">
        <f t="shared" si="8"/>
        <v>0</v>
      </c>
    </row>
    <row r="34" spans="1:6" ht="16.5" thickBot="1">
      <c r="A34" s="35"/>
      <c r="B34" s="35"/>
      <c r="C34" s="80"/>
      <c r="D34" s="80"/>
      <c r="E34" s="80"/>
      <c r="F34" s="179"/>
    </row>
    <row r="35" spans="1:6">
      <c r="A35" s="225" t="s">
        <v>241</v>
      </c>
      <c r="B35" s="226"/>
      <c r="C35" s="226"/>
      <c r="D35" s="226"/>
      <c r="E35" s="226"/>
      <c r="F35" s="226"/>
    </row>
    <row r="36" spans="1:6">
      <c r="A36" s="178">
        <v>21040005</v>
      </c>
      <c r="B36" s="77" t="s">
        <v>242</v>
      </c>
      <c r="C36" s="218"/>
      <c r="D36" s="218"/>
      <c r="E36" s="218">
        <f t="shared" ref="E36:E38" si="9">+C36-D36</f>
        <v>0</v>
      </c>
      <c r="F36" s="184">
        <f t="shared" ref="F36" si="10">+IFERROR(E36/C36,0%)</f>
        <v>0</v>
      </c>
    </row>
    <row r="37" spans="1:6">
      <c r="A37" s="178">
        <v>21060002</v>
      </c>
      <c r="B37" s="77" t="s">
        <v>243</v>
      </c>
      <c r="C37" s="218"/>
      <c r="D37" s="218"/>
      <c r="E37" s="218">
        <f t="shared" si="9"/>
        <v>0</v>
      </c>
      <c r="F37" s="184">
        <f t="shared" ref="F37:F39" si="11">+IFERROR(E37/C37,0%)</f>
        <v>0</v>
      </c>
    </row>
    <row r="38" spans="1:6">
      <c r="A38" s="178">
        <v>21040007</v>
      </c>
      <c r="B38" s="77" t="s">
        <v>226</v>
      </c>
      <c r="C38" s="218"/>
      <c r="D38" s="218"/>
      <c r="E38" s="218">
        <f t="shared" si="9"/>
        <v>0</v>
      </c>
      <c r="F38" s="184">
        <f t="shared" si="11"/>
        <v>0</v>
      </c>
    </row>
    <row r="39" spans="1:6" ht="16.5" thickBot="1">
      <c r="A39" s="190"/>
      <c r="B39" s="189" t="s">
        <v>244</v>
      </c>
      <c r="C39" s="188">
        <f>SUM(C36:C38)</f>
        <v>0</v>
      </c>
      <c r="D39" s="188">
        <f>SUM(D36:D38)</f>
        <v>0</v>
      </c>
      <c r="E39" s="188">
        <f>SUM(E36:E38)</f>
        <v>0</v>
      </c>
      <c r="F39" s="221">
        <f t="shared" si="11"/>
        <v>0</v>
      </c>
    </row>
    <row r="40" spans="1:6" ht="15.75">
      <c r="A40" s="25"/>
      <c r="B40" s="35"/>
      <c r="C40" s="80"/>
      <c r="D40" s="80"/>
      <c r="E40" s="80"/>
      <c r="F40" s="185"/>
    </row>
    <row r="41" spans="1:6" ht="15.75">
      <c r="A41" s="224" t="s">
        <v>245</v>
      </c>
      <c r="B41" s="224"/>
      <c r="C41" s="186">
        <f>+C11+C28+C33+C39</f>
        <v>0</v>
      </c>
      <c r="D41" s="186">
        <f>+D11+D28+D33+D39</f>
        <v>0</v>
      </c>
      <c r="E41" s="186">
        <f>+E11+E28+E33+E39</f>
        <v>0</v>
      </c>
      <c r="F41" s="222">
        <f t="shared" ref="F41" si="12">+IFERROR(E41/C41,0%)</f>
        <v>0</v>
      </c>
    </row>
    <row r="42" spans="1:6">
      <c r="A42" s="25"/>
      <c r="B42" s="82"/>
      <c r="C42" s="79"/>
      <c r="D42" s="79"/>
      <c r="E42" s="175"/>
      <c r="F42" s="216"/>
    </row>
    <row r="43" spans="1:6" ht="15.75" customHeight="1">
      <c r="A43" s="25"/>
      <c r="B43" s="223"/>
      <c r="C43" s="223"/>
      <c r="D43" s="223"/>
      <c r="E43" s="223"/>
      <c r="F43" s="176"/>
    </row>
    <row r="44" spans="1:6" ht="15.75">
      <c r="B44" s="223"/>
      <c r="C44" s="223"/>
      <c r="D44" s="223"/>
      <c r="E44" s="223"/>
      <c r="F44" s="176"/>
    </row>
    <row r="45" spans="1:6" ht="15.75">
      <c r="B45" s="223"/>
      <c r="C45" s="223"/>
      <c r="D45" s="223"/>
      <c r="E45" s="223"/>
      <c r="F45" s="176"/>
    </row>
    <row r="46" spans="1:6" ht="15.75">
      <c r="B46" s="223"/>
      <c r="C46" s="223"/>
      <c r="D46" s="223"/>
      <c r="E46" s="223"/>
      <c r="F46" s="176"/>
    </row>
    <row r="47" spans="1:6" ht="15.75">
      <c r="B47" s="223"/>
      <c r="C47" s="223"/>
      <c r="D47" s="223"/>
      <c r="E47" s="223"/>
      <c r="F47" s="176"/>
    </row>
    <row r="48" spans="1:6">
      <c r="D48" s="144"/>
      <c r="E48" s="140"/>
      <c r="F48" s="180"/>
    </row>
    <row r="49" spans="4:4">
      <c r="D49" s="139"/>
    </row>
  </sheetData>
  <autoFilter ref="A3:F3" xr:uid="{64EA679C-2975-4315-8432-0D9888FC516B}"/>
  <mergeCells count="15">
    <mergeCell ref="A1:A2"/>
    <mergeCell ref="E1:F1"/>
    <mergeCell ref="E2:F2"/>
    <mergeCell ref="B1:D1"/>
    <mergeCell ref="B2:D2"/>
    <mergeCell ref="B43:E47"/>
    <mergeCell ref="A41:B41"/>
    <mergeCell ref="A35:F35"/>
    <mergeCell ref="A33:B33"/>
    <mergeCell ref="A11:B11"/>
    <mergeCell ref="A24:B24"/>
    <mergeCell ref="A27:B27"/>
    <mergeCell ref="A12:F12"/>
    <mergeCell ref="A30:F30"/>
    <mergeCell ref="A28:B28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38815-F720-466F-BE87-9DD3D6099127}">
  <dimension ref="A1:Q25"/>
  <sheetViews>
    <sheetView zoomScale="115" zoomScaleNormal="115" workbookViewId="0">
      <selection activeCell="D7" sqref="D7"/>
    </sheetView>
  </sheetViews>
  <sheetFormatPr defaultColWidth="11.42578125" defaultRowHeight="14.25"/>
  <cols>
    <col min="1" max="3" width="18.5703125" customWidth="1"/>
    <col min="4" max="4" width="16.7109375" customWidth="1"/>
    <col min="5" max="5" width="12" customWidth="1"/>
    <col min="6" max="6" width="10.85546875" customWidth="1"/>
    <col min="7" max="7" width="19.28515625" customWidth="1"/>
    <col min="8" max="8" width="15.28515625" customWidth="1"/>
    <col min="9" max="9" width="13.28515625" bestFit="1" customWidth="1"/>
    <col min="10" max="10" width="15.140625" bestFit="1" customWidth="1"/>
    <col min="11" max="11" width="13.28515625" customWidth="1"/>
    <col min="12" max="12" width="15.140625" bestFit="1" customWidth="1"/>
  </cols>
  <sheetData>
    <row r="1" spans="1:17" ht="15">
      <c r="B1" s="257" t="s">
        <v>246</v>
      </c>
      <c r="C1" s="257"/>
      <c r="D1" s="257"/>
      <c r="E1" s="258"/>
      <c r="F1" s="2"/>
    </row>
    <row r="2" spans="1:17" ht="15">
      <c r="A2" s="187" t="s">
        <v>247</v>
      </c>
      <c r="B2" s="187" t="s">
        <v>248</v>
      </c>
      <c r="C2" s="187" t="s">
        <v>249</v>
      </c>
      <c r="D2" s="187" t="s">
        <v>10</v>
      </c>
      <c r="E2" s="207" t="s">
        <v>250</v>
      </c>
      <c r="F2" s="35"/>
      <c r="G2" s="35"/>
      <c r="H2" s="35"/>
      <c r="I2" s="202"/>
      <c r="M2" s="208"/>
      <c r="N2" s="210"/>
      <c r="O2" s="210"/>
      <c r="P2" s="211"/>
      <c r="Q2" s="102"/>
    </row>
    <row r="3" spans="1:17" ht="15">
      <c r="A3" s="192" t="s">
        <v>251</v>
      </c>
      <c r="B3" s="182">
        <v>3580000000</v>
      </c>
      <c r="C3" s="182">
        <v>4495000000</v>
      </c>
      <c r="D3" s="182">
        <f>+B3-C3</f>
        <v>-915000000</v>
      </c>
      <c r="E3" s="195">
        <v>0</v>
      </c>
      <c r="F3" s="79"/>
      <c r="G3" s="79"/>
      <c r="H3" s="79"/>
      <c r="I3" s="203"/>
      <c r="M3" s="208"/>
      <c r="N3" s="196"/>
      <c r="O3" s="196"/>
      <c r="P3" s="196"/>
      <c r="Q3" s="209"/>
    </row>
    <row r="4" spans="1:17" ht="15">
      <c r="A4" s="192" t="s">
        <v>252</v>
      </c>
      <c r="B4" s="182">
        <v>50857000000</v>
      </c>
      <c r="C4" s="182">
        <v>47978301886.792442</v>
      </c>
      <c r="D4" s="182">
        <f>+B4-C4</f>
        <v>2878698113.2075577</v>
      </c>
      <c r="E4" s="195">
        <f t="shared" ref="E4:E5" si="0">D4/B4</f>
        <v>5.660377358490587E-2</v>
      </c>
      <c r="F4" s="79"/>
      <c r="G4" s="79"/>
      <c r="H4" s="79"/>
      <c r="I4" s="203"/>
      <c r="J4" s="201"/>
      <c r="L4" s="196"/>
      <c r="M4" s="208"/>
      <c r="N4" s="196"/>
      <c r="O4" s="196"/>
      <c r="P4" s="196"/>
      <c r="Q4" s="209"/>
    </row>
    <row r="5" spans="1:17" ht="15">
      <c r="A5" s="192" t="s">
        <v>253</v>
      </c>
      <c r="B5" s="182">
        <v>7230000000</v>
      </c>
      <c r="C5" s="182">
        <v>6820754716.9811325</v>
      </c>
      <c r="D5" s="182">
        <f t="shared" ref="D5:D6" si="1">+B5-C5</f>
        <v>409245283.01886749</v>
      </c>
      <c r="E5" s="195">
        <f t="shared" si="0"/>
        <v>5.6603773584905599E-2</v>
      </c>
      <c r="F5" s="79"/>
      <c r="G5" s="79"/>
      <c r="H5" s="79"/>
      <c r="I5" s="203"/>
      <c r="J5" s="201"/>
      <c r="L5" s="196"/>
      <c r="M5" s="208"/>
      <c r="N5" s="196"/>
      <c r="O5" s="196"/>
      <c r="P5" s="196"/>
      <c r="Q5" s="212"/>
    </row>
    <row r="6" spans="1:17">
      <c r="A6" s="192" t="s">
        <v>254</v>
      </c>
      <c r="B6" s="182">
        <v>7425000000</v>
      </c>
      <c r="C6" s="182">
        <v>6509943396</v>
      </c>
      <c r="D6" s="182">
        <f t="shared" si="1"/>
        <v>915056604</v>
      </c>
      <c r="E6" s="195">
        <v>0</v>
      </c>
      <c r="F6" s="79"/>
      <c r="G6" s="79"/>
      <c r="H6" s="79"/>
      <c r="I6" s="203"/>
    </row>
    <row r="7" spans="1:17" ht="15">
      <c r="A7" s="191" t="s">
        <v>255</v>
      </c>
      <c r="B7" s="183">
        <f>SUM(B3:B6)</f>
        <v>69092000000</v>
      </c>
      <c r="C7" s="183">
        <f>SUM(C3:C6)</f>
        <v>65803999999.773575</v>
      </c>
      <c r="D7" s="183">
        <f>SUM(D3:D6)</f>
        <v>3288000000.2264252</v>
      </c>
      <c r="E7" s="205">
        <f>D7/B7</f>
        <v>4.7588722286609521E-2</v>
      </c>
      <c r="F7" s="204"/>
      <c r="G7" s="204"/>
      <c r="H7" s="204"/>
      <c r="I7" s="203"/>
    </row>
    <row r="9" spans="1:17" ht="15">
      <c r="A9" s="187" t="s">
        <v>247</v>
      </c>
      <c r="B9" s="187" t="s">
        <v>248</v>
      </c>
      <c r="C9" s="187" t="s">
        <v>249</v>
      </c>
      <c r="D9" s="187" t="s">
        <v>10</v>
      </c>
      <c r="E9" s="207" t="s">
        <v>250</v>
      </c>
      <c r="F9" s="21"/>
    </row>
    <row r="10" spans="1:17">
      <c r="A10" s="192" t="s">
        <v>251</v>
      </c>
      <c r="B10" s="182">
        <f>+B3+D3*-1</f>
        <v>4495000000</v>
      </c>
      <c r="C10" s="182">
        <f>+Consolidado!D11</f>
        <v>0</v>
      </c>
      <c r="D10" s="182">
        <f>+B10-C10</f>
        <v>4495000000</v>
      </c>
      <c r="E10" s="193">
        <f>D10/B10</f>
        <v>1</v>
      </c>
      <c r="F10" s="21" t="s">
        <v>256</v>
      </c>
    </row>
    <row r="11" spans="1:17">
      <c r="A11" s="192" t="s">
        <v>252</v>
      </c>
      <c r="B11" s="182">
        <f>+Consolidado!C24+Consolidado!C27</f>
        <v>0</v>
      </c>
      <c r="C11" s="182">
        <f>+Consolidado!D28</f>
        <v>0</v>
      </c>
      <c r="D11" s="182">
        <f>+B11-C11</f>
        <v>0</v>
      </c>
      <c r="E11" s="193" t="e">
        <f>D11/B11</f>
        <v>#DIV/0!</v>
      </c>
      <c r="F11" s="200" t="e">
        <f>+E4-E11</f>
        <v>#DIV/0!</v>
      </c>
      <c r="G11" t="s">
        <v>257</v>
      </c>
      <c r="H11" s="199"/>
    </row>
    <row r="12" spans="1:17">
      <c r="A12" s="192" t="s">
        <v>253</v>
      </c>
      <c r="B12" s="182">
        <f>+Consolidado!C33</f>
        <v>0</v>
      </c>
      <c r="C12" s="182">
        <f>+Consolidado!D33</f>
        <v>0</v>
      </c>
      <c r="D12" s="182">
        <f t="shared" ref="D12:D13" si="2">+B12-C12</f>
        <v>0</v>
      </c>
      <c r="E12" s="193" t="e">
        <f>D12/B12</f>
        <v>#DIV/0!</v>
      </c>
      <c r="F12" s="200" t="e">
        <f>+E5-E12</f>
        <v>#DIV/0!</v>
      </c>
      <c r="G12" t="s">
        <v>257</v>
      </c>
      <c r="H12" s="199"/>
    </row>
    <row r="13" spans="1:17">
      <c r="A13" s="192" t="s">
        <v>254</v>
      </c>
      <c r="B13" s="182">
        <f>+B6+D3</f>
        <v>6510000000</v>
      </c>
      <c r="C13" s="182">
        <f>+Consolidado!D39</f>
        <v>0</v>
      </c>
      <c r="D13" s="182">
        <f t="shared" si="2"/>
        <v>6510000000</v>
      </c>
      <c r="E13" s="193">
        <f>D13/B13</f>
        <v>1</v>
      </c>
      <c r="F13" s="21" t="s">
        <v>258</v>
      </c>
    </row>
    <row r="14" spans="1:17" ht="15">
      <c r="A14" s="191" t="s">
        <v>255</v>
      </c>
      <c r="B14" s="183">
        <f>SUM(B10:B13)</f>
        <v>11005000000</v>
      </c>
      <c r="C14" s="183">
        <f>SUM(C10:C13)</f>
        <v>0</v>
      </c>
      <c r="D14" s="183">
        <f>SUM(D10:D13)</f>
        <v>11005000000</v>
      </c>
      <c r="E14" s="206">
        <f>D14/B14</f>
        <v>1</v>
      </c>
      <c r="F14" s="21"/>
    </row>
    <row r="15" spans="1:17">
      <c r="D15" s="197"/>
    </row>
    <row r="16" spans="1:17" ht="15">
      <c r="A16" s="217" t="s">
        <v>259</v>
      </c>
      <c r="D16" s="197"/>
      <c r="F16" s="213"/>
      <c r="G16" s="196"/>
      <c r="H16" s="196"/>
      <c r="I16" s="198"/>
      <c r="J16" s="196"/>
    </row>
    <row r="17" spans="1:10">
      <c r="A17" s="192" t="s">
        <v>251</v>
      </c>
      <c r="B17" s="194">
        <f>+B10-B3</f>
        <v>915000000</v>
      </c>
      <c r="C17" s="194">
        <f>+C10-C3</f>
        <v>-4495000000</v>
      </c>
      <c r="D17" t="s">
        <v>260</v>
      </c>
      <c r="F17" s="196"/>
      <c r="G17" s="214"/>
      <c r="H17" s="196"/>
      <c r="I17" s="198"/>
      <c r="J17" s="196"/>
    </row>
    <row r="18" spans="1:10">
      <c r="A18" s="192" t="s">
        <v>252</v>
      </c>
      <c r="B18" s="194">
        <f t="shared" ref="B18" si="3">+B11-B4</f>
        <v>-50857000000</v>
      </c>
      <c r="C18" s="194">
        <f>+C11-C4</f>
        <v>-47978301886.792442</v>
      </c>
      <c r="D18" t="s">
        <v>261</v>
      </c>
      <c r="F18" s="198"/>
      <c r="H18" s="196"/>
      <c r="I18" s="196"/>
      <c r="J18" s="196"/>
    </row>
    <row r="19" spans="1:10">
      <c r="A19" s="192" t="s">
        <v>253</v>
      </c>
      <c r="B19" s="194">
        <f t="shared" ref="B19" si="4">+B12-B5</f>
        <v>-7230000000</v>
      </c>
      <c r="C19" s="194">
        <f>+C12-C5</f>
        <v>-6820754716.9811325</v>
      </c>
      <c r="D19" t="s">
        <v>261</v>
      </c>
      <c r="F19" s="198"/>
      <c r="H19" s="196"/>
    </row>
    <row r="20" spans="1:10">
      <c r="A20" s="192" t="s">
        <v>254</v>
      </c>
      <c r="B20" s="194">
        <f>+B13-B6</f>
        <v>-915000000</v>
      </c>
      <c r="C20" s="194">
        <f>+C13-C6</f>
        <v>-6509943396</v>
      </c>
      <c r="D20" t="s">
        <v>262</v>
      </c>
      <c r="F20" s="196"/>
    </row>
    <row r="24" spans="1:10">
      <c r="G24" s="213"/>
    </row>
    <row r="25" spans="1:10">
      <c r="G25" s="215"/>
    </row>
  </sheetData>
  <mergeCells count="1">
    <mergeCell ref="B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01a74b-17d3-4a99-95a9-95ff2d3b2ec5" xsi:nil="true"/>
    <lcf76f155ced4ddcb4097134ff3c332f xmlns="a5a28648-61c7-4ed7-9cba-e131cbba307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22D64691CEE9E4C8A1A7B12F6B3BAF8" ma:contentTypeVersion="17" ma:contentTypeDescription="Crear nuevo documento." ma:contentTypeScope="" ma:versionID="ac81d6ff878a9cedd2ae2002f17cb113">
  <xsd:schema xmlns:xsd="http://www.w3.org/2001/XMLSchema" xmlns:xs="http://www.w3.org/2001/XMLSchema" xmlns:p="http://schemas.microsoft.com/office/2006/metadata/properties" xmlns:ns2="e501a74b-17d3-4a99-95a9-95ff2d3b2ec5" xmlns:ns3="a5a28648-61c7-4ed7-9cba-e131cbba3077" targetNamespace="http://schemas.microsoft.com/office/2006/metadata/properties" ma:root="true" ma:fieldsID="473da5a0f51d1fdb9cd1af0b6da64bc8" ns2:_="" ns3:_="">
    <xsd:import namespace="e501a74b-17d3-4a99-95a9-95ff2d3b2ec5"/>
    <xsd:import namespace="a5a28648-61c7-4ed7-9cba-e131cbba307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1a74b-17d3-4a99-95a9-95ff2d3b2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5ede1fa-bf37-48f9-8d01-6f0222b17916}" ma:internalName="TaxCatchAll" ma:showField="CatchAllData" ma:web="e501a74b-17d3-4a99-95a9-95ff2d3b2e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28648-61c7-4ed7-9cba-e131cbba30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ed62834d-3222-461b-8ca6-a88c350fce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E0744C-9A16-46E4-A7E6-04D37563AC0B}"/>
</file>

<file path=customXml/itemProps2.xml><?xml version="1.0" encoding="utf-8"?>
<ds:datastoreItem xmlns:ds="http://schemas.openxmlformats.org/officeDocument/2006/customXml" ds:itemID="{A0846EA6-4876-45A8-BE43-C4DEFF71B6E7}"/>
</file>

<file path=customXml/itemProps3.xml><?xml version="1.0" encoding="utf-8"?>
<ds:datastoreItem xmlns:ds="http://schemas.openxmlformats.org/officeDocument/2006/customXml" ds:itemID="{BEF41E50-1840-4B85-A1BC-120421B7DC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 ALVILLAMI SALAZAR VILLEGAS</dc:creator>
  <cp:keywords/>
  <dc:description/>
  <cp:lastModifiedBy>YENIFER OSORIO BUSTAMANTE</cp:lastModifiedBy>
  <cp:revision/>
  <dcterms:created xsi:type="dcterms:W3CDTF">2024-08-14T12:57:44Z</dcterms:created>
  <dcterms:modified xsi:type="dcterms:W3CDTF">2026-05-07T21:44:37Z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0x010100D22D64691CEE9E4C8A1A7B12F6B3BAF8</vt:lpwstr>
  </property>
  <property fmtid="{D5CDD505-2E9C-101B-9397-08002B2CF9AE}" pid="3" name="MediaServiceImageTags">
    <vt:lpwstr/>
  </property>
</Properties>
</file>